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20055" windowHeight="7935" activeTab="4"/>
  </bookViews>
  <sheets>
    <sheet name="Laporan Realisasi APBDes" sheetId="1" r:id="rId1"/>
    <sheet name="CALK" sheetId="2" r:id="rId2"/>
    <sheet name="PROGRAM SEKTORAL" sheetId="4" r:id="rId3"/>
    <sheet name="ASET" sheetId="5" r:id="rId4"/>
    <sheet name="LAP BULANAN" sheetId="10" r:id="rId5"/>
    <sheet name="LAP penduduk" sheetId="13" r:id="rId6"/>
    <sheet name="LAMP 1 LPPKAL" sheetId="14" r:id="rId7"/>
    <sheet name="LAMP 2 LPPKAL" sheetId="15" r:id="rId8"/>
  </sheets>
  <definedNames>
    <definedName name="_xlnm.Print_Area" localSheetId="1">CALK!$A$1:$L$319</definedName>
  </definedNames>
  <calcPr calcId="144525"/>
</workbook>
</file>

<file path=xl/calcChain.xml><?xml version="1.0" encoding="utf-8"?>
<calcChain xmlns="http://schemas.openxmlformats.org/spreadsheetml/2006/main">
  <c r="J786" i="15" l="1"/>
  <c r="K786" i="15"/>
  <c r="L786" i="15"/>
  <c r="M786" i="15"/>
  <c r="N786" i="15"/>
  <c r="O786" i="15"/>
  <c r="P786" i="15"/>
  <c r="Q786" i="15"/>
  <c r="R786" i="15"/>
  <c r="S786" i="15"/>
  <c r="T786" i="15"/>
  <c r="U786" i="15"/>
  <c r="I786" i="15"/>
  <c r="F27" i="1"/>
  <c r="N789" i="15"/>
  <c r="U55" i="15"/>
  <c r="U56" i="15"/>
  <c r="U57" i="15"/>
  <c r="G17" i="1"/>
  <c r="U59" i="15"/>
  <c r="U60" i="15"/>
  <c r="U61" i="15"/>
  <c r="U62" i="15"/>
  <c r="U63" i="15"/>
  <c r="U64" i="15"/>
  <c r="U65" i="15"/>
  <c r="U66" i="15"/>
  <c r="U67" i="15"/>
  <c r="U68" i="15"/>
  <c r="U69" i="15"/>
  <c r="U70" i="15"/>
  <c r="U71" i="15"/>
  <c r="U72" i="15"/>
  <c r="U73" i="15"/>
  <c r="U74" i="15"/>
  <c r="U75" i="15"/>
  <c r="U76" i="15"/>
  <c r="U77" i="15"/>
  <c r="U78" i="15"/>
  <c r="U79" i="15"/>
  <c r="U80" i="15"/>
  <c r="U81" i="15"/>
  <c r="U82" i="15"/>
  <c r="U83" i="15"/>
  <c r="U84" i="15"/>
  <c r="U85" i="15"/>
  <c r="U86" i="15"/>
  <c r="U87" i="15"/>
  <c r="U88" i="15"/>
  <c r="U89" i="15"/>
  <c r="U90" i="15"/>
  <c r="U91" i="15"/>
  <c r="U92" i="15"/>
  <c r="U93" i="15"/>
  <c r="U94" i="15"/>
  <c r="U95" i="15"/>
  <c r="U96" i="15"/>
  <c r="U97" i="15"/>
  <c r="U98" i="15"/>
  <c r="U99" i="15"/>
  <c r="U100" i="15"/>
  <c r="U101" i="15"/>
  <c r="U102" i="15"/>
  <c r="U103" i="15"/>
  <c r="U104" i="15"/>
  <c r="U105" i="15"/>
  <c r="U106" i="15"/>
  <c r="U107" i="15"/>
  <c r="U108" i="15"/>
  <c r="U109" i="15"/>
  <c r="U110" i="15"/>
  <c r="U111" i="15"/>
  <c r="U112" i="15"/>
  <c r="U113" i="15"/>
  <c r="U114" i="15"/>
  <c r="U115" i="15"/>
  <c r="U116" i="15"/>
  <c r="U117" i="15"/>
  <c r="U118" i="15"/>
  <c r="U119" i="15"/>
  <c r="U120" i="15"/>
  <c r="U121" i="15"/>
  <c r="U122" i="15"/>
  <c r="U123" i="15"/>
  <c r="U124" i="15"/>
  <c r="U125" i="15"/>
  <c r="U126" i="15"/>
  <c r="U127" i="15"/>
  <c r="U128" i="15"/>
  <c r="U129" i="15"/>
  <c r="U130" i="15"/>
  <c r="U131" i="15"/>
  <c r="U132" i="15"/>
  <c r="U133" i="15"/>
  <c r="U134" i="15"/>
  <c r="U135" i="15"/>
  <c r="U136" i="15"/>
  <c r="U137" i="15"/>
  <c r="U138" i="15"/>
  <c r="U139" i="15"/>
  <c r="U140" i="15"/>
  <c r="U141" i="15"/>
  <c r="U142" i="15"/>
  <c r="U143" i="15"/>
  <c r="U144" i="15"/>
  <c r="U145" i="15"/>
  <c r="U146" i="15"/>
  <c r="U147" i="15"/>
  <c r="U148" i="15"/>
  <c r="U149" i="15"/>
  <c r="U150" i="15"/>
  <c r="U151" i="15"/>
  <c r="U152" i="15"/>
  <c r="U153" i="15"/>
  <c r="U154" i="15"/>
  <c r="U155" i="15"/>
  <c r="U156" i="15"/>
  <c r="U157" i="15"/>
  <c r="U158" i="15"/>
  <c r="U159" i="15"/>
  <c r="U160" i="15"/>
  <c r="U161" i="15"/>
  <c r="U162" i="15"/>
  <c r="U163" i="15"/>
  <c r="U164" i="15"/>
  <c r="U165" i="15"/>
  <c r="U166" i="15"/>
  <c r="U167" i="15"/>
  <c r="U168" i="15"/>
  <c r="U169" i="15"/>
  <c r="U170" i="15"/>
  <c r="U171" i="15"/>
  <c r="U172" i="15"/>
  <c r="U173" i="15"/>
  <c r="U174" i="15"/>
  <c r="U175" i="15"/>
  <c r="U176" i="15"/>
  <c r="U177" i="15"/>
  <c r="U178" i="15"/>
  <c r="U179" i="15"/>
  <c r="U180" i="15"/>
  <c r="U181" i="15"/>
  <c r="U182" i="15"/>
  <c r="U183" i="15"/>
  <c r="U184" i="15"/>
  <c r="U185" i="15"/>
  <c r="U186" i="15"/>
  <c r="U187" i="15"/>
  <c r="U188" i="15"/>
  <c r="U189" i="15"/>
  <c r="U190" i="15"/>
  <c r="U191" i="15"/>
  <c r="U192" i="15"/>
  <c r="U193" i="15"/>
  <c r="U194" i="15"/>
  <c r="U195" i="15"/>
  <c r="U196" i="15"/>
  <c r="U197" i="15"/>
  <c r="U198" i="15"/>
  <c r="U199" i="15"/>
  <c r="U200" i="15"/>
  <c r="U201" i="15"/>
  <c r="U202" i="15"/>
  <c r="U203" i="15"/>
  <c r="U204" i="15"/>
  <c r="U205" i="15"/>
  <c r="U206" i="15"/>
  <c r="U207" i="15"/>
  <c r="U208" i="15"/>
  <c r="U209" i="15"/>
  <c r="U210" i="15"/>
  <c r="U211" i="15"/>
  <c r="U212" i="15"/>
  <c r="U213" i="15"/>
  <c r="U214" i="15"/>
  <c r="U215" i="15"/>
  <c r="U216" i="15"/>
  <c r="U217" i="15"/>
  <c r="U218" i="15"/>
  <c r="U219" i="15"/>
  <c r="U220" i="15"/>
  <c r="U221" i="15"/>
  <c r="U222" i="15"/>
  <c r="U223" i="15"/>
  <c r="U224" i="15"/>
  <c r="U225" i="15"/>
  <c r="U226" i="15"/>
  <c r="U227" i="15"/>
  <c r="U228" i="15"/>
  <c r="U229" i="15"/>
  <c r="U230" i="15"/>
  <c r="U231" i="15"/>
  <c r="U232" i="15"/>
  <c r="U233" i="15"/>
  <c r="U234" i="15"/>
  <c r="U235" i="15"/>
  <c r="U236" i="15"/>
  <c r="U237" i="15"/>
  <c r="U238" i="15"/>
  <c r="U239" i="15"/>
  <c r="U240" i="15"/>
  <c r="U241" i="15"/>
  <c r="U242" i="15"/>
  <c r="U243" i="15"/>
  <c r="U244" i="15"/>
  <c r="U245" i="15"/>
  <c r="U246" i="15"/>
  <c r="U247" i="15"/>
  <c r="U248" i="15"/>
  <c r="U249" i="15"/>
  <c r="U250" i="15"/>
  <c r="U251" i="15"/>
  <c r="U252" i="15"/>
  <c r="U253" i="15"/>
  <c r="U254" i="15"/>
  <c r="U255" i="15"/>
  <c r="U256" i="15"/>
  <c r="U257" i="15"/>
  <c r="U258" i="15"/>
  <c r="U259" i="15"/>
  <c r="U260" i="15"/>
  <c r="U261" i="15"/>
  <c r="U262" i="15"/>
  <c r="U263" i="15"/>
  <c r="U264" i="15"/>
  <c r="U265" i="15"/>
  <c r="U266" i="15"/>
  <c r="U267" i="15"/>
  <c r="U268" i="15"/>
  <c r="U269" i="15"/>
  <c r="U270" i="15"/>
  <c r="U271" i="15"/>
  <c r="U272" i="15"/>
  <c r="U273" i="15"/>
  <c r="U274" i="15"/>
  <c r="U275" i="15"/>
  <c r="U276" i="15"/>
  <c r="U277" i="15"/>
  <c r="U278" i="15"/>
  <c r="U279" i="15"/>
  <c r="U280" i="15"/>
  <c r="U281" i="15"/>
  <c r="U282" i="15"/>
  <c r="U283" i="15"/>
  <c r="U284" i="15"/>
  <c r="U285" i="15"/>
  <c r="U286" i="15"/>
  <c r="U287" i="15"/>
  <c r="U288" i="15"/>
  <c r="U289" i="15"/>
  <c r="U290" i="15"/>
  <c r="U291" i="15"/>
  <c r="U292" i="15"/>
  <c r="U293" i="15"/>
  <c r="U294" i="15"/>
  <c r="U295" i="15"/>
  <c r="U296" i="15"/>
  <c r="U297" i="15"/>
  <c r="U298" i="15"/>
  <c r="U299" i="15"/>
  <c r="U300" i="15"/>
  <c r="U301" i="15"/>
  <c r="U302" i="15"/>
  <c r="U303" i="15"/>
  <c r="U304" i="15"/>
  <c r="U305" i="15"/>
  <c r="U306" i="15"/>
  <c r="U307" i="15"/>
  <c r="U308" i="15"/>
  <c r="U309" i="15"/>
  <c r="U310" i="15"/>
  <c r="U311" i="15"/>
  <c r="U312" i="15"/>
  <c r="U313" i="15"/>
  <c r="U314" i="15"/>
  <c r="U315" i="15"/>
  <c r="U316" i="15"/>
  <c r="U317" i="15"/>
  <c r="U318" i="15"/>
  <c r="U319" i="15"/>
  <c r="U320" i="15"/>
  <c r="U321" i="15"/>
  <c r="U322" i="15"/>
  <c r="U323" i="15"/>
  <c r="U324" i="15"/>
  <c r="U325" i="15"/>
  <c r="U326" i="15"/>
  <c r="U327" i="15"/>
  <c r="U328" i="15"/>
  <c r="U329" i="15"/>
  <c r="U330" i="15"/>
  <c r="U331" i="15"/>
  <c r="U332" i="15"/>
  <c r="U333" i="15"/>
  <c r="U334" i="15"/>
  <c r="U335" i="15"/>
  <c r="U336" i="15"/>
  <c r="U337" i="15"/>
  <c r="U338" i="15"/>
  <c r="U339" i="15"/>
  <c r="U340" i="15"/>
  <c r="U341" i="15"/>
  <c r="U342" i="15"/>
  <c r="U343" i="15"/>
  <c r="U344" i="15"/>
  <c r="U345" i="15"/>
  <c r="U346" i="15"/>
  <c r="U347" i="15"/>
  <c r="U348" i="15"/>
  <c r="U349" i="15"/>
  <c r="U350" i="15"/>
  <c r="U351" i="15"/>
  <c r="U352" i="15"/>
  <c r="U353" i="15"/>
  <c r="U354" i="15"/>
  <c r="U355" i="15"/>
  <c r="U356" i="15"/>
  <c r="U357" i="15"/>
  <c r="U358" i="15"/>
  <c r="U359" i="15"/>
  <c r="U360" i="15"/>
  <c r="U361" i="15"/>
  <c r="U362" i="15"/>
  <c r="U363" i="15"/>
  <c r="U364" i="15"/>
  <c r="U365" i="15"/>
  <c r="U366" i="15"/>
  <c r="U367" i="15"/>
  <c r="U368" i="15"/>
  <c r="U369" i="15"/>
  <c r="U370" i="15"/>
  <c r="U371" i="15"/>
  <c r="U372" i="15"/>
  <c r="U373" i="15"/>
  <c r="U374" i="15"/>
  <c r="U375" i="15"/>
  <c r="U376" i="15"/>
  <c r="U377" i="15"/>
  <c r="U378" i="15"/>
  <c r="U379" i="15"/>
  <c r="U380" i="15"/>
  <c r="U381" i="15"/>
  <c r="U382" i="15"/>
  <c r="U383" i="15"/>
  <c r="U384" i="15"/>
  <c r="U385" i="15"/>
  <c r="U386" i="15"/>
  <c r="U387" i="15"/>
  <c r="U388" i="15"/>
  <c r="U389" i="15"/>
  <c r="U390" i="15"/>
  <c r="U391" i="15"/>
  <c r="U392" i="15"/>
  <c r="U393" i="15"/>
  <c r="U394" i="15"/>
  <c r="U395" i="15"/>
  <c r="U396" i="15"/>
  <c r="U397" i="15"/>
  <c r="U398" i="15"/>
  <c r="U399" i="15"/>
  <c r="U400" i="15"/>
  <c r="U401" i="15"/>
  <c r="U402" i="15"/>
  <c r="U403" i="15"/>
  <c r="U404" i="15"/>
  <c r="U405" i="15"/>
  <c r="U406" i="15"/>
  <c r="U407" i="15"/>
  <c r="U408" i="15"/>
  <c r="U409" i="15"/>
  <c r="U410" i="15"/>
  <c r="U411" i="15"/>
  <c r="U412" i="15"/>
  <c r="U413" i="15"/>
  <c r="U414" i="15"/>
  <c r="U415" i="15"/>
  <c r="U416" i="15"/>
  <c r="U417" i="15"/>
  <c r="U418" i="15"/>
  <c r="U419" i="15"/>
  <c r="U420" i="15"/>
  <c r="U421" i="15"/>
  <c r="U422" i="15"/>
  <c r="U423" i="15"/>
  <c r="U424" i="15"/>
  <c r="U425" i="15"/>
  <c r="U426" i="15"/>
  <c r="U427" i="15"/>
  <c r="U428" i="15"/>
  <c r="U429" i="15"/>
  <c r="U430" i="15"/>
  <c r="U431" i="15"/>
  <c r="U432" i="15"/>
  <c r="U433" i="15"/>
  <c r="U434" i="15"/>
  <c r="U435" i="15"/>
  <c r="U436" i="15"/>
  <c r="U437" i="15"/>
  <c r="U438" i="15"/>
  <c r="U439" i="15"/>
  <c r="U440" i="15"/>
  <c r="U441" i="15"/>
  <c r="U442" i="15"/>
  <c r="U443" i="15"/>
  <c r="U444" i="15"/>
  <c r="U445" i="15"/>
  <c r="U446" i="15"/>
  <c r="U447" i="15"/>
  <c r="U448" i="15"/>
  <c r="U449" i="15"/>
  <c r="U450" i="15"/>
  <c r="U451" i="15"/>
  <c r="U452" i="15"/>
  <c r="U453" i="15"/>
  <c r="U454" i="15"/>
  <c r="U455" i="15"/>
  <c r="U456" i="15"/>
  <c r="U457" i="15"/>
  <c r="U458" i="15"/>
  <c r="U459" i="15"/>
  <c r="U460" i="15"/>
  <c r="U461" i="15"/>
  <c r="U462" i="15"/>
  <c r="U463" i="15"/>
  <c r="U464" i="15"/>
  <c r="U465" i="15"/>
  <c r="U466" i="15"/>
  <c r="U467" i="15"/>
  <c r="U468" i="15"/>
  <c r="U469" i="15"/>
  <c r="U470" i="15"/>
  <c r="U471" i="15"/>
  <c r="U472" i="15"/>
  <c r="U473" i="15"/>
  <c r="U474" i="15"/>
  <c r="U475" i="15"/>
  <c r="U476" i="15"/>
  <c r="U477" i="15"/>
  <c r="U478" i="15"/>
  <c r="U479" i="15"/>
  <c r="U480" i="15"/>
  <c r="U481" i="15"/>
  <c r="U482" i="15"/>
  <c r="U483" i="15"/>
  <c r="U484" i="15"/>
  <c r="U485" i="15"/>
  <c r="U486" i="15"/>
  <c r="U487" i="15"/>
  <c r="U488" i="15"/>
  <c r="U489" i="15"/>
  <c r="U490" i="15"/>
  <c r="U491" i="15"/>
  <c r="U492" i="15"/>
  <c r="U493" i="15"/>
  <c r="U494" i="15"/>
  <c r="U495" i="15"/>
  <c r="U496" i="15"/>
  <c r="U497" i="15"/>
  <c r="U498" i="15"/>
  <c r="U499" i="15"/>
  <c r="U500" i="15"/>
  <c r="U501" i="15"/>
  <c r="U502" i="15"/>
  <c r="U503" i="15"/>
  <c r="U504" i="15"/>
  <c r="U505" i="15"/>
  <c r="U506" i="15"/>
  <c r="U507" i="15"/>
  <c r="U508" i="15"/>
  <c r="U509" i="15"/>
  <c r="U510" i="15"/>
  <c r="U511" i="15"/>
  <c r="U512" i="15"/>
  <c r="U513" i="15"/>
  <c r="U514" i="15"/>
  <c r="U515" i="15"/>
  <c r="U516" i="15"/>
  <c r="U517" i="15"/>
  <c r="U518" i="15"/>
  <c r="U519" i="15"/>
  <c r="U520" i="15"/>
  <c r="U521" i="15"/>
  <c r="U522" i="15"/>
  <c r="U523" i="15"/>
  <c r="U524" i="15"/>
  <c r="U525" i="15"/>
  <c r="U526" i="15"/>
  <c r="U527" i="15"/>
  <c r="U528" i="15"/>
  <c r="U529" i="15"/>
  <c r="U530" i="15"/>
  <c r="U531" i="15"/>
  <c r="U532" i="15"/>
  <c r="U533" i="15"/>
  <c r="U534" i="15"/>
  <c r="U535" i="15"/>
  <c r="U536" i="15"/>
  <c r="U537" i="15"/>
  <c r="U538" i="15"/>
  <c r="U539" i="15"/>
  <c r="U540" i="15"/>
  <c r="U541" i="15"/>
  <c r="U542" i="15"/>
  <c r="U543" i="15"/>
  <c r="U544" i="15"/>
  <c r="U545" i="15"/>
  <c r="U546" i="15"/>
  <c r="U547" i="15"/>
  <c r="U548" i="15"/>
  <c r="U549" i="15"/>
  <c r="U550" i="15"/>
  <c r="U551" i="15"/>
  <c r="U552" i="15"/>
  <c r="U553" i="15"/>
  <c r="U554" i="15"/>
  <c r="U555" i="15"/>
  <c r="U556" i="15"/>
  <c r="U557" i="15"/>
  <c r="U558" i="15"/>
  <c r="U559" i="15"/>
  <c r="U560" i="15"/>
  <c r="U561" i="15"/>
  <c r="U562" i="15"/>
  <c r="U563" i="15"/>
  <c r="U564" i="15"/>
  <c r="U565" i="15"/>
  <c r="U566" i="15"/>
  <c r="U567" i="15"/>
  <c r="U568" i="15"/>
  <c r="U569" i="15"/>
  <c r="U570" i="15"/>
  <c r="U571" i="15"/>
  <c r="U572" i="15"/>
  <c r="U573" i="15"/>
  <c r="U574" i="15"/>
  <c r="U575" i="15"/>
  <c r="U576" i="15"/>
  <c r="U577" i="15"/>
  <c r="U578" i="15"/>
  <c r="U579" i="15"/>
  <c r="U580" i="15"/>
  <c r="U581" i="15"/>
  <c r="U582" i="15"/>
  <c r="U583" i="15"/>
  <c r="U584" i="15"/>
  <c r="U585" i="15"/>
  <c r="U586" i="15"/>
  <c r="U587" i="15"/>
  <c r="U588" i="15"/>
  <c r="U589" i="15"/>
  <c r="U590" i="15"/>
  <c r="U591" i="15"/>
  <c r="U592" i="15"/>
  <c r="U593" i="15"/>
  <c r="U594" i="15"/>
  <c r="U595" i="15"/>
  <c r="U596" i="15"/>
  <c r="U597" i="15"/>
  <c r="U598" i="15"/>
  <c r="U599" i="15"/>
  <c r="U600" i="15"/>
  <c r="U601" i="15"/>
  <c r="U602" i="15"/>
  <c r="U603" i="15"/>
  <c r="U604" i="15"/>
  <c r="U605" i="15"/>
  <c r="U606" i="15"/>
  <c r="U607" i="15"/>
  <c r="U608" i="15"/>
  <c r="U609" i="15"/>
  <c r="U610" i="15"/>
  <c r="U611" i="15"/>
  <c r="U612" i="15"/>
  <c r="U613" i="15"/>
  <c r="U614" i="15"/>
  <c r="U615" i="15"/>
  <c r="U616" i="15"/>
  <c r="U617" i="15"/>
  <c r="U618" i="15"/>
  <c r="U619" i="15"/>
  <c r="U620" i="15"/>
  <c r="U621" i="15"/>
  <c r="U622" i="15"/>
  <c r="U623" i="15"/>
  <c r="U624" i="15"/>
  <c r="U625" i="15"/>
  <c r="U626" i="15"/>
  <c r="U627" i="15"/>
  <c r="U628" i="15"/>
  <c r="U629" i="15"/>
  <c r="U630" i="15"/>
  <c r="U631" i="15"/>
  <c r="U632" i="15"/>
  <c r="U633" i="15"/>
  <c r="U634" i="15"/>
  <c r="U635" i="15"/>
  <c r="U636" i="15"/>
  <c r="U637" i="15"/>
  <c r="U638" i="15"/>
  <c r="U639" i="15"/>
  <c r="U640" i="15"/>
  <c r="U641" i="15"/>
  <c r="U642" i="15"/>
  <c r="U643" i="15"/>
  <c r="U644" i="15"/>
  <c r="U645" i="15"/>
  <c r="U646" i="15"/>
  <c r="U647" i="15"/>
  <c r="U648" i="15"/>
  <c r="U649" i="15"/>
  <c r="U650" i="15"/>
  <c r="U651" i="15"/>
  <c r="U652" i="15"/>
  <c r="U653" i="15"/>
  <c r="U654" i="15"/>
  <c r="U655" i="15"/>
  <c r="U656" i="15"/>
  <c r="U657" i="15"/>
  <c r="U658" i="15"/>
  <c r="U659" i="15"/>
  <c r="U660" i="15"/>
  <c r="U661" i="15"/>
  <c r="U662" i="15"/>
  <c r="U663" i="15"/>
  <c r="U664" i="15"/>
  <c r="U665" i="15"/>
  <c r="U666" i="15"/>
  <c r="U667" i="15"/>
  <c r="U668" i="15"/>
  <c r="U669" i="15"/>
  <c r="U670" i="15"/>
  <c r="U671" i="15"/>
  <c r="U672" i="15"/>
  <c r="U673" i="15"/>
  <c r="U674" i="15"/>
  <c r="U675" i="15"/>
  <c r="U676" i="15"/>
  <c r="U677" i="15"/>
  <c r="U678" i="15"/>
  <c r="U679" i="15"/>
  <c r="U680" i="15"/>
  <c r="U681" i="15"/>
  <c r="U682" i="15"/>
  <c r="U683" i="15"/>
  <c r="U684" i="15"/>
  <c r="U685" i="15"/>
  <c r="U686" i="15"/>
  <c r="U687" i="15"/>
  <c r="U688" i="15"/>
  <c r="U689" i="15"/>
  <c r="U690" i="15"/>
  <c r="U691" i="15"/>
  <c r="U692" i="15"/>
  <c r="U693" i="15"/>
  <c r="U694" i="15"/>
  <c r="U695" i="15"/>
  <c r="U696" i="15"/>
  <c r="U697" i="15"/>
  <c r="U698" i="15"/>
  <c r="U699" i="15"/>
  <c r="U700" i="15"/>
  <c r="U701" i="15"/>
  <c r="U702" i="15"/>
  <c r="U703" i="15"/>
  <c r="U704" i="15"/>
  <c r="U705" i="15"/>
  <c r="U706" i="15"/>
  <c r="U707" i="15"/>
  <c r="U708" i="15"/>
  <c r="U709" i="15"/>
  <c r="U710" i="15"/>
  <c r="U711" i="15"/>
  <c r="U712" i="15"/>
  <c r="U713" i="15"/>
  <c r="U714" i="15"/>
  <c r="U715" i="15"/>
  <c r="U716" i="15"/>
  <c r="U717" i="15"/>
  <c r="U718" i="15"/>
  <c r="U719" i="15"/>
  <c r="U720" i="15"/>
  <c r="U721" i="15"/>
  <c r="U722" i="15"/>
  <c r="U723" i="15"/>
  <c r="U724" i="15"/>
  <c r="U725" i="15"/>
  <c r="U726" i="15"/>
  <c r="U727" i="15"/>
  <c r="U728" i="15"/>
  <c r="U729" i="15"/>
  <c r="U730" i="15"/>
  <c r="U731" i="15"/>
  <c r="U732" i="15"/>
  <c r="U733" i="15"/>
  <c r="U734" i="15"/>
  <c r="U735" i="15"/>
  <c r="U736" i="15"/>
  <c r="U737" i="15"/>
  <c r="U738" i="15"/>
  <c r="U739" i="15"/>
  <c r="U740" i="15"/>
  <c r="U741" i="15"/>
  <c r="U742" i="15"/>
  <c r="U743" i="15"/>
  <c r="U744" i="15"/>
  <c r="U745" i="15"/>
  <c r="U746" i="15"/>
  <c r="U747" i="15"/>
  <c r="U748" i="15"/>
  <c r="U749" i="15"/>
  <c r="U750" i="15"/>
  <c r="U751" i="15"/>
  <c r="U752" i="15"/>
  <c r="U753" i="15"/>
  <c r="U754" i="15"/>
  <c r="U755" i="15"/>
  <c r="U756" i="15"/>
  <c r="U757" i="15"/>
  <c r="U758" i="15"/>
  <c r="U759" i="15"/>
  <c r="U760" i="15"/>
  <c r="U761" i="15"/>
  <c r="U762" i="15"/>
  <c r="U763" i="15"/>
  <c r="U764" i="15"/>
  <c r="U765" i="15"/>
  <c r="U766" i="15"/>
  <c r="U767" i="15"/>
  <c r="U768" i="15"/>
  <c r="U769" i="15"/>
  <c r="U770" i="15"/>
  <c r="U771" i="15"/>
  <c r="U772" i="15"/>
  <c r="U773" i="15"/>
  <c r="U774" i="15"/>
  <c r="U775" i="15"/>
  <c r="U776" i="15"/>
  <c r="U777" i="15"/>
  <c r="U778" i="15"/>
  <c r="U779" i="15"/>
  <c r="U780" i="15"/>
  <c r="U781" i="15"/>
  <c r="U782" i="15"/>
  <c r="U783" i="15"/>
  <c r="U784" i="15"/>
  <c r="U785" i="15"/>
  <c r="U789" i="15"/>
  <c r="U790" i="15"/>
  <c r="U791" i="15"/>
  <c r="U792" i="15"/>
  <c r="U793" i="15"/>
  <c r="O57" i="15"/>
  <c r="O56" i="15" s="1"/>
  <c r="P57" i="15"/>
  <c r="P56" i="15" s="1"/>
  <c r="Q57" i="15"/>
  <c r="Q56" i="15" s="1"/>
  <c r="R57" i="15"/>
  <c r="R56" i="15" s="1"/>
  <c r="S57" i="15"/>
  <c r="S56" i="15" s="1"/>
  <c r="T57" i="15"/>
  <c r="T56" i="15" s="1"/>
  <c r="U58" i="15"/>
  <c r="N791" i="15"/>
  <c r="I791" i="15"/>
  <c r="N788" i="15"/>
  <c r="N787" i="15" s="1"/>
  <c r="U787" i="15" s="1"/>
  <c r="I788" i="15"/>
  <c r="I787" i="15"/>
  <c r="I794" i="15" s="1"/>
  <c r="T781" i="15"/>
  <c r="S781" i="15"/>
  <c r="R781" i="15"/>
  <c r="Q781" i="15"/>
  <c r="P781" i="15"/>
  <c r="O781" i="15"/>
  <c r="N781" i="15"/>
  <c r="I781" i="15"/>
  <c r="T778" i="15"/>
  <c r="T784" i="15" s="1"/>
  <c r="S778" i="15"/>
  <c r="S784" i="15" s="1"/>
  <c r="R778" i="15"/>
  <c r="R784" i="15" s="1"/>
  <c r="Q778" i="15"/>
  <c r="Q784" i="15" s="1"/>
  <c r="P778" i="15"/>
  <c r="P784" i="15" s="1"/>
  <c r="O778" i="15"/>
  <c r="O784" i="15" s="1"/>
  <c r="N778" i="15"/>
  <c r="N784" i="15" s="1"/>
  <c r="I778" i="15"/>
  <c r="I784" i="15" s="1"/>
  <c r="T777" i="15"/>
  <c r="S777" i="15"/>
  <c r="R777" i="15"/>
  <c r="Q777" i="15"/>
  <c r="P777" i="15"/>
  <c r="O777" i="15"/>
  <c r="N777" i="15"/>
  <c r="I777" i="15"/>
  <c r="O773" i="15"/>
  <c r="T772" i="15"/>
  <c r="S772" i="15"/>
  <c r="R772" i="15"/>
  <c r="Q772" i="15"/>
  <c r="P772" i="15"/>
  <c r="N772" i="15"/>
  <c r="O772" i="15" s="1"/>
  <c r="I772" i="15"/>
  <c r="T771" i="15"/>
  <c r="S771" i="15"/>
  <c r="R771" i="15"/>
  <c r="Q771" i="15"/>
  <c r="P771" i="15"/>
  <c r="N771" i="15"/>
  <c r="O771" i="15" s="1"/>
  <c r="I771" i="15"/>
  <c r="T770" i="15"/>
  <c r="S770" i="15"/>
  <c r="R770" i="15"/>
  <c r="Q770" i="15"/>
  <c r="P770" i="15"/>
  <c r="N770" i="15"/>
  <c r="O770" i="15" s="1"/>
  <c r="I770" i="15"/>
  <c r="T769" i="15"/>
  <c r="S769" i="15"/>
  <c r="R769" i="15"/>
  <c r="Q769" i="15"/>
  <c r="P769" i="15"/>
  <c r="N769" i="15"/>
  <c r="O769" i="15" s="1"/>
  <c r="I769" i="15"/>
  <c r="P767" i="15"/>
  <c r="P766" i="15" s="1"/>
  <c r="P765" i="15" s="1"/>
  <c r="P764" i="15" s="1"/>
  <c r="P763" i="15" s="1"/>
  <c r="P762" i="15" s="1"/>
  <c r="O767" i="15"/>
  <c r="T766" i="15"/>
  <c r="S766" i="15"/>
  <c r="R766" i="15"/>
  <c r="Q766" i="15"/>
  <c r="N766" i="15"/>
  <c r="O766" i="15" s="1"/>
  <c r="I766" i="15"/>
  <c r="T765" i="15"/>
  <c r="S765" i="15"/>
  <c r="R765" i="15"/>
  <c r="Q765" i="15"/>
  <c r="N765" i="15"/>
  <c r="O765" i="15" s="1"/>
  <c r="I765" i="15"/>
  <c r="T764" i="15"/>
  <c r="S764" i="15"/>
  <c r="R764" i="15"/>
  <c r="Q764" i="15"/>
  <c r="O764" i="15"/>
  <c r="N764" i="15"/>
  <c r="I764" i="15"/>
  <c r="T763" i="15"/>
  <c r="S763" i="15"/>
  <c r="R763" i="15"/>
  <c r="Q763" i="15"/>
  <c r="O763" i="15"/>
  <c r="N763" i="15"/>
  <c r="I763" i="15"/>
  <c r="T762" i="15"/>
  <c r="S762" i="15"/>
  <c r="R762" i="15"/>
  <c r="Q762" i="15"/>
  <c r="O762" i="15"/>
  <c r="N762" i="15"/>
  <c r="I762" i="15"/>
  <c r="O759" i="15"/>
  <c r="T758" i="15"/>
  <c r="S758" i="15"/>
  <c r="R758" i="15"/>
  <c r="Q758" i="15"/>
  <c r="P758" i="15"/>
  <c r="N758" i="15"/>
  <c r="I758" i="15"/>
  <c r="O758" i="15" s="1"/>
  <c r="O757" i="15"/>
  <c r="P756" i="15"/>
  <c r="O756" i="15"/>
  <c r="O755" i="15"/>
  <c r="O754" i="15"/>
  <c r="T753" i="15"/>
  <c r="S753" i="15"/>
  <c r="R753" i="15"/>
  <c r="Q753" i="15"/>
  <c r="P753" i="15"/>
  <c r="N753" i="15"/>
  <c r="O753" i="15" s="1"/>
  <c r="I753" i="15"/>
  <c r="T752" i="15"/>
  <c r="S752" i="15"/>
  <c r="R752" i="15"/>
  <c r="Q752" i="15"/>
  <c r="P752" i="15"/>
  <c r="N752" i="15"/>
  <c r="O752" i="15" s="1"/>
  <c r="I752" i="15"/>
  <c r="O751" i="15"/>
  <c r="O750" i="15"/>
  <c r="O749" i="15"/>
  <c r="T748" i="15"/>
  <c r="S748" i="15"/>
  <c r="R748" i="15"/>
  <c r="Q748" i="15"/>
  <c r="P748" i="15"/>
  <c r="N748" i="15"/>
  <c r="I748" i="15"/>
  <c r="O748" i="15" s="1"/>
  <c r="O747" i="15"/>
  <c r="O746" i="15"/>
  <c r="O745" i="15"/>
  <c r="O744" i="15"/>
  <c r="T743" i="15"/>
  <c r="S743" i="15"/>
  <c r="R743" i="15"/>
  <c r="Q743" i="15"/>
  <c r="P743" i="15"/>
  <c r="N743" i="15"/>
  <c r="I743" i="15"/>
  <c r="O743" i="15" s="1"/>
  <c r="T742" i="15"/>
  <c r="S742" i="15"/>
  <c r="R742" i="15"/>
  <c r="Q742" i="15"/>
  <c r="P742" i="15"/>
  <c r="N742" i="15"/>
  <c r="I742" i="15"/>
  <c r="O742" i="15" s="1"/>
  <c r="T741" i="15"/>
  <c r="S741" i="15"/>
  <c r="R741" i="15"/>
  <c r="Q741" i="15"/>
  <c r="P741" i="15"/>
  <c r="N741" i="15"/>
  <c r="I741" i="15"/>
  <c r="O741" i="15" s="1"/>
  <c r="T737" i="15"/>
  <c r="S737" i="15"/>
  <c r="R737" i="15"/>
  <c r="Q737" i="15"/>
  <c r="P737" i="15"/>
  <c r="N737" i="15"/>
  <c r="I737" i="15"/>
  <c r="O736" i="15"/>
  <c r="O735" i="15"/>
  <c r="T734" i="15"/>
  <c r="S734" i="15"/>
  <c r="R734" i="15"/>
  <c r="R729" i="15" s="1"/>
  <c r="R728" i="15" s="1"/>
  <c r="R727" i="15" s="1"/>
  <c r="Q734" i="15"/>
  <c r="P734" i="15"/>
  <c r="N734" i="15"/>
  <c r="O734" i="15" s="1"/>
  <c r="I734" i="15"/>
  <c r="O733" i="15"/>
  <c r="O732" i="15"/>
  <c r="O731" i="15"/>
  <c r="T730" i="15"/>
  <c r="S730" i="15"/>
  <c r="R730" i="15"/>
  <c r="Q730" i="15"/>
  <c r="P730" i="15"/>
  <c r="N730" i="15"/>
  <c r="I730" i="15"/>
  <c r="O730" i="15" s="1"/>
  <c r="T729" i="15"/>
  <c r="S729" i="15"/>
  <c r="Q729" i="15"/>
  <c r="P729" i="15"/>
  <c r="I729" i="15"/>
  <c r="T728" i="15"/>
  <c r="S728" i="15"/>
  <c r="Q728" i="15"/>
  <c r="P728" i="15"/>
  <c r="I728" i="15"/>
  <c r="T727" i="15"/>
  <c r="S727" i="15"/>
  <c r="Q727" i="15"/>
  <c r="P727" i="15"/>
  <c r="I727" i="15"/>
  <c r="O725" i="15"/>
  <c r="O724" i="15"/>
  <c r="T723" i="15"/>
  <c r="S723" i="15"/>
  <c r="S718" i="15" s="1"/>
  <c r="S717" i="15" s="1"/>
  <c r="S716" i="15" s="1"/>
  <c r="R723" i="15"/>
  <c r="Q723" i="15"/>
  <c r="P723" i="15"/>
  <c r="N723" i="15"/>
  <c r="I723" i="15"/>
  <c r="O723" i="15" s="1"/>
  <c r="O722" i="15"/>
  <c r="O721" i="15"/>
  <c r="O720" i="15"/>
  <c r="T719" i="15"/>
  <c r="S719" i="15"/>
  <c r="R719" i="15"/>
  <c r="Q719" i="15"/>
  <c r="P719" i="15"/>
  <c r="N719" i="15"/>
  <c r="O719" i="15" s="1"/>
  <c r="I719" i="15"/>
  <c r="T718" i="15"/>
  <c r="R718" i="15"/>
  <c r="Q718" i="15"/>
  <c r="P718" i="15"/>
  <c r="N718" i="15"/>
  <c r="O718" i="15" s="1"/>
  <c r="I718" i="15"/>
  <c r="T717" i="15"/>
  <c r="R717" i="15"/>
  <c r="Q717" i="15"/>
  <c r="P717" i="15"/>
  <c r="N717" i="15"/>
  <c r="O717" i="15" s="1"/>
  <c r="I717" i="15"/>
  <c r="T716" i="15"/>
  <c r="R716" i="15"/>
  <c r="Q716" i="15"/>
  <c r="P716" i="15"/>
  <c r="N716" i="15"/>
  <c r="O716" i="15" s="1"/>
  <c r="I716" i="15"/>
  <c r="O714" i="15"/>
  <c r="T713" i="15"/>
  <c r="S713" i="15"/>
  <c r="R713" i="15"/>
  <c r="Q713" i="15"/>
  <c r="P713" i="15"/>
  <c r="N713" i="15"/>
  <c r="I713" i="15"/>
  <c r="O713" i="15" s="1"/>
  <c r="O712" i="15"/>
  <c r="O711" i="15"/>
  <c r="T710" i="15"/>
  <c r="T706" i="15" s="1"/>
  <c r="T705" i="15" s="1"/>
  <c r="T704" i="15" s="1"/>
  <c r="S710" i="15"/>
  <c r="R710" i="15"/>
  <c r="Q710" i="15"/>
  <c r="P710" i="15"/>
  <c r="P706" i="15" s="1"/>
  <c r="P705" i="15" s="1"/>
  <c r="P704" i="15" s="1"/>
  <c r="N710" i="15"/>
  <c r="I710" i="15"/>
  <c r="O710" i="15" s="1"/>
  <c r="O709" i="15"/>
  <c r="O708" i="15"/>
  <c r="T707" i="15"/>
  <c r="S707" i="15"/>
  <c r="R707" i="15"/>
  <c r="Q707" i="15"/>
  <c r="P707" i="15"/>
  <c r="N707" i="15"/>
  <c r="I707" i="15"/>
  <c r="O707" i="15" s="1"/>
  <c r="S706" i="15"/>
  <c r="R706" i="15"/>
  <c r="Q706" i="15"/>
  <c r="N706" i="15"/>
  <c r="I706" i="15"/>
  <c r="O706" i="15" s="1"/>
  <c r="S705" i="15"/>
  <c r="R705" i="15"/>
  <c r="Q705" i="15"/>
  <c r="N705" i="15"/>
  <c r="I705" i="15"/>
  <c r="O705" i="15" s="1"/>
  <c r="S704" i="15"/>
  <c r="R704" i="15"/>
  <c r="Q704" i="15"/>
  <c r="N704" i="15"/>
  <c r="I704" i="15"/>
  <c r="O704" i="15" s="1"/>
  <c r="O702" i="15"/>
  <c r="T701" i="15"/>
  <c r="T692" i="15" s="1"/>
  <c r="T691" i="15" s="1"/>
  <c r="S701" i="15"/>
  <c r="R701" i="15"/>
  <c r="Q701" i="15"/>
  <c r="P701" i="15"/>
  <c r="N701" i="15"/>
  <c r="O701" i="15" s="1"/>
  <c r="I701" i="15"/>
  <c r="O700" i="15"/>
  <c r="O699" i="15"/>
  <c r="O698" i="15"/>
  <c r="T697" i="15"/>
  <c r="S697" i="15"/>
  <c r="R697" i="15"/>
  <c r="Q697" i="15"/>
  <c r="P697" i="15"/>
  <c r="N697" i="15"/>
  <c r="I697" i="15"/>
  <c r="O697" i="15" s="1"/>
  <c r="O696" i="15"/>
  <c r="P695" i="15"/>
  <c r="P693" i="15" s="1"/>
  <c r="P692" i="15" s="1"/>
  <c r="P691" i="15" s="1"/>
  <c r="O695" i="15"/>
  <c r="O694" i="15"/>
  <c r="T693" i="15"/>
  <c r="S693" i="15"/>
  <c r="R693" i="15"/>
  <c r="Q693" i="15"/>
  <c r="N693" i="15"/>
  <c r="I693" i="15"/>
  <c r="O693" i="15" s="1"/>
  <c r="S692" i="15"/>
  <c r="R692" i="15"/>
  <c r="Q692" i="15"/>
  <c r="N692" i="15"/>
  <c r="I692" i="15"/>
  <c r="O692" i="15" s="1"/>
  <c r="S691" i="15"/>
  <c r="R691" i="15"/>
  <c r="Q691" i="15"/>
  <c r="N691" i="15"/>
  <c r="I691" i="15"/>
  <c r="O691" i="15" s="1"/>
  <c r="P689" i="15"/>
  <c r="O689" i="15"/>
  <c r="O688" i="15"/>
  <c r="T687" i="15"/>
  <c r="T677" i="15" s="1"/>
  <c r="T676" i="15" s="1"/>
  <c r="S687" i="15"/>
  <c r="R687" i="15"/>
  <c r="R677" i="15" s="1"/>
  <c r="R676" i="15" s="1"/>
  <c r="Q687" i="15"/>
  <c r="P687" i="15"/>
  <c r="N687" i="15"/>
  <c r="O687" i="15" s="1"/>
  <c r="I687" i="15"/>
  <c r="O686" i="15"/>
  <c r="O685" i="15"/>
  <c r="O684" i="15"/>
  <c r="T683" i="15"/>
  <c r="S683" i="15"/>
  <c r="R683" i="15"/>
  <c r="Q683" i="15"/>
  <c r="P683" i="15"/>
  <c r="N683" i="15"/>
  <c r="I683" i="15"/>
  <c r="O683" i="15" s="1"/>
  <c r="P682" i="15"/>
  <c r="O682" i="15"/>
  <c r="O681" i="15"/>
  <c r="P680" i="15"/>
  <c r="P678" i="15" s="1"/>
  <c r="P677" i="15" s="1"/>
  <c r="P676" i="15" s="1"/>
  <c r="O680" i="15"/>
  <c r="O679" i="15"/>
  <c r="T678" i="15"/>
  <c r="S678" i="15"/>
  <c r="R678" i="15"/>
  <c r="Q678" i="15"/>
  <c r="N678" i="15"/>
  <c r="I678" i="15"/>
  <c r="O678" i="15" s="1"/>
  <c r="S677" i="15"/>
  <c r="Q677" i="15"/>
  <c r="I677" i="15"/>
  <c r="S676" i="15"/>
  <c r="Q676" i="15"/>
  <c r="I676" i="15"/>
  <c r="P674" i="15"/>
  <c r="P673" i="15"/>
  <c r="O673" i="15"/>
  <c r="T672" i="15"/>
  <c r="S672" i="15"/>
  <c r="R672" i="15"/>
  <c r="Q672" i="15"/>
  <c r="P672" i="15"/>
  <c r="N672" i="15"/>
  <c r="O672" i="15" s="1"/>
  <c r="I672" i="15"/>
  <c r="O671" i="15"/>
  <c r="O670" i="15"/>
  <c r="O669" i="15"/>
  <c r="O668" i="15"/>
  <c r="T667" i="15"/>
  <c r="S667" i="15"/>
  <c r="R667" i="15"/>
  <c r="Q667" i="15"/>
  <c r="P667" i="15"/>
  <c r="N667" i="15"/>
  <c r="O667" i="15" s="1"/>
  <c r="I667" i="15"/>
  <c r="T666" i="15"/>
  <c r="T655" i="15" s="1"/>
  <c r="T638" i="15" s="1"/>
  <c r="S666" i="15"/>
  <c r="R666" i="15"/>
  <c r="R655" i="15" s="1"/>
  <c r="R638" i="15" s="1"/>
  <c r="Q666" i="15"/>
  <c r="P666" i="15"/>
  <c r="P655" i="15" s="1"/>
  <c r="N666" i="15"/>
  <c r="O666" i="15" s="1"/>
  <c r="I666" i="15"/>
  <c r="O665" i="15"/>
  <c r="O664" i="15"/>
  <c r="O663" i="15"/>
  <c r="T662" i="15"/>
  <c r="S662" i="15"/>
  <c r="R662" i="15"/>
  <c r="Q662" i="15"/>
  <c r="P662" i="15"/>
  <c r="O662" i="15"/>
  <c r="N662" i="15"/>
  <c r="I662" i="15"/>
  <c r="O661" i="15"/>
  <c r="O660" i="15"/>
  <c r="O659" i="15"/>
  <c r="O658" i="15"/>
  <c r="T657" i="15"/>
  <c r="S657" i="15"/>
  <c r="R657" i="15"/>
  <c r="Q657" i="15"/>
  <c r="P657" i="15"/>
  <c r="O657" i="15"/>
  <c r="N657" i="15"/>
  <c r="I657" i="15"/>
  <c r="T656" i="15"/>
  <c r="S656" i="15"/>
  <c r="R656" i="15"/>
  <c r="Q656" i="15"/>
  <c r="P656" i="15"/>
  <c r="O656" i="15"/>
  <c r="N656" i="15"/>
  <c r="I656" i="15"/>
  <c r="S655" i="15"/>
  <c r="Q655" i="15"/>
  <c r="I655" i="15"/>
  <c r="P652" i="15"/>
  <c r="P651" i="15" s="1"/>
  <c r="P645" i="15" s="1"/>
  <c r="P639" i="15" s="1"/>
  <c r="O652" i="15"/>
  <c r="T651" i="15"/>
  <c r="S651" i="15"/>
  <c r="R651" i="15"/>
  <c r="Q651" i="15"/>
  <c r="N651" i="15"/>
  <c r="I651" i="15"/>
  <c r="O651" i="15" s="1"/>
  <c r="O650" i="15"/>
  <c r="O649" i="15"/>
  <c r="O648" i="15"/>
  <c r="O647" i="15"/>
  <c r="T646" i="15"/>
  <c r="S646" i="15"/>
  <c r="R646" i="15"/>
  <c r="Q646" i="15"/>
  <c r="P646" i="15"/>
  <c r="N646" i="15"/>
  <c r="I646" i="15"/>
  <c r="O646" i="15" s="1"/>
  <c r="T645" i="15"/>
  <c r="S645" i="15"/>
  <c r="S639" i="15" s="1"/>
  <c r="S638" i="15" s="1"/>
  <c r="R645" i="15"/>
  <c r="Q645" i="15"/>
  <c r="Q639" i="15" s="1"/>
  <c r="Q638" i="15" s="1"/>
  <c r="N645" i="15"/>
  <c r="I645" i="15"/>
  <c r="O645" i="15" s="1"/>
  <c r="O644" i="15"/>
  <c r="O643" i="15"/>
  <c r="O642" i="15"/>
  <c r="T641" i="15"/>
  <c r="S641" i="15"/>
  <c r="R641" i="15"/>
  <c r="Q641" i="15"/>
  <c r="P641" i="15"/>
  <c r="N641" i="15"/>
  <c r="O641" i="15" s="1"/>
  <c r="I641" i="15"/>
  <c r="T640" i="15"/>
  <c r="S640" i="15"/>
  <c r="R640" i="15"/>
  <c r="Q640" i="15"/>
  <c r="P640" i="15"/>
  <c r="N640" i="15"/>
  <c r="O640" i="15" s="1"/>
  <c r="I640" i="15"/>
  <c r="T639" i="15"/>
  <c r="R639" i="15"/>
  <c r="N639" i="15"/>
  <c r="P636" i="15"/>
  <c r="P634" i="15" s="1"/>
  <c r="P628" i="15" s="1"/>
  <c r="P619" i="15" s="1"/>
  <c r="P618" i="15" s="1"/>
  <c r="O636" i="15"/>
  <c r="O635" i="15"/>
  <c r="T634" i="15"/>
  <c r="S634" i="15"/>
  <c r="S628" i="15" s="1"/>
  <c r="S619" i="15" s="1"/>
  <c r="S618" i="15" s="1"/>
  <c r="S617" i="15" s="1"/>
  <c r="R634" i="15"/>
  <c r="Q634" i="15"/>
  <c r="Q628" i="15" s="1"/>
  <c r="Q619" i="15" s="1"/>
  <c r="Q618" i="15" s="1"/>
  <c r="Q617" i="15" s="1"/>
  <c r="O634" i="15"/>
  <c r="N634" i="15"/>
  <c r="I634" i="15"/>
  <c r="I628" i="15" s="1"/>
  <c r="I619" i="15" s="1"/>
  <c r="I618" i="15" s="1"/>
  <c r="O633" i="15"/>
  <c r="P632" i="15"/>
  <c r="O632" i="15"/>
  <c r="O631" i="15"/>
  <c r="O630" i="15"/>
  <c r="T629" i="15"/>
  <c r="S629" i="15"/>
  <c r="R629" i="15"/>
  <c r="Q629" i="15"/>
  <c r="P629" i="15"/>
  <c r="N629" i="15"/>
  <c r="O629" i="15" s="1"/>
  <c r="I629" i="15"/>
  <c r="T628" i="15"/>
  <c r="T619" i="15" s="1"/>
  <c r="T618" i="15" s="1"/>
  <c r="T617" i="15" s="1"/>
  <c r="R628" i="15"/>
  <c r="R619" i="15" s="1"/>
  <c r="R618" i="15" s="1"/>
  <c r="R617" i="15" s="1"/>
  <c r="N628" i="15"/>
  <c r="O628" i="15" s="1"/>
  <c r="O627" i="15"/>
  <c r="T626" i="15"/>
  <c r="S626" i="15"/>
  <c r="R626" i="15"/>
  <c r="Q626" i="15"/>
  <c r="P626" i="15"/>
  <c r="N626" i="15"/>
  <c r="I626" i="15"/>
  <c r="O626" i="15" s="1"/>
  <c r="O625" i="15"/>
  <c r="O624" i="15"/>
  <c r="O623" i="15"/>
  <c r="O622" i="15"/>
  <c r="T621" i="15"/>
  <c r="S621" i="15"/>
  <c r="R621" i="15"/>
  <c r="Q621" i="15"/>
  <c r="P621" i="15"/>
  <c r="N621" i="15"/>
  <c r="I621" i="15"/>
  <c r="O621" i="15" s="1"/>
  <c r="T620" i="15"/>
  <c r="S620" i="15"/>
  <c r="R620" i="15"/>
  <c r="Q620" i="15"/>
  <c r="P620" i="15"/>
  <c r="N620" i="15"/>
  <c r="I620" i="15"/>
  <c r="O620" i="15" s="1"/>
  <c r="O615" i="15"/>
  <c r="O614" i="15"/>
  <c r="O613" i="15"/>
  <c r="T612" i="15"/>
  <c r="S612" i="15"/>
  <c r="R612" i="15"/>
  <c r="Q612" i="15"/>
  <c r="P612" i="15"/>
  <c r="N612" i="15"/>
  <c r="O612" i="15" s="1"/>
  <c r="I612" i="15"/>
  <c r="T611" i="15"/>
  <c r="S611" i="15"/>
  <c r="R611" i="15"/>
  <c r="Q611" i="15"/>
  <c r="P611" i="15"/>
  <c r="N611" i="15"/>
  <c r="O611" i="15" s="1"/>
  <c r="I611" i="15"/>
  <c r="T610" i="15"/>
  <c r="S610" i="15"/>
  <c r="R610" i="15"/>
  <c r="Q610" i="15"/>
  <c r="P610" i="15"/>
  <c r="N610" i="15"/>
  <c r="O610" i="15" s="1"/>
  <c r="I610" i="15"/>
  <c r="T608" i="15"/>
  <c r="O608" i="15"/>
  <c r="O607" i="15"/>
  <c r="O606" i="15"/>
  <c r="T605" i="15"/>
  <c r="S605" i="15"/>
  <c r="R605" i="15"/>
  <c r="Q605" i="15"/>
  <c r="P605" i="15"/>
  <c r="N605" i="15"/>
  <c r="O605" i="15" s="1"/>
  <c r="I605" i="15"/>
  <c r="T604" i="15"/>
  <c r="S604" i="15"/>
  <c r="R604" i="15"/>
  <c r="Q604" i="15"/>
  <c r="P604" i="15"/>
  <c r="P603" i="15" s="1"/>
  <c r="N604" i="15"/>
  <c r="O604" i="15" s="1"/>
  <c r="I604" i="15"/>
  <c r="T603" i="15"/>
  <c r="S603" i="15"/>
  <c r="R603" i="15"/>
  <c r="Q603" i="15"/>
  <c r="N603" i="15"/>
  <c r="O603" i="15" s="1"/>
  <c r="I603" i="15"/>
  <c r="O601" i="15"/>
  <c r="Q600" i="15"/>
  <c r="P600" i="15"/>
  <c r="P599" i="15" s="1"/>
  <c r="P594" i="15" s="1"/>
  <c r="N600" i="15"/>
  <c r="I600" i="15"/>
  <c r="Q599" i="15"/>
  <c r="I599" i="15"/>
  <c r="Q598" i="15"/>
  <c r="O598" i="15"/>
  <c r="Q597" i="15"/>
  <c r="O597" i="15"/>
  <c r="T596" i="15"/>
  <c r="S596" i="15"/>
  <c r="R596" i="15"/>
  <c r="Q596" i="15"/>
  <c r="P596" i="15"/>
  <c r="N596" i="15"/>
  <c r="I596" i="15"/>
  <c r="O596" i="15" s="1"/>
  <c r="T595" i="15"/>
  <c r="S595" i="15"/>
  <c r="R595" i="15"/>
  <c r="Q595" i="15"/>
  <c r="P595" i="15"/>
  <c r="N595" i="15"/>
  <c r="I595" i="15"/>
  <c r="O595" i="15" s="1"/>
  <c r="T594" i="15"/>
  <c r="S594" i="15"/>
  <c r="R594" i="15"/>
  <c r="Q594" i="15"/>
  <c r="Q592" i="15"/>
  <c r="O592" i="15"/>
  <c r="T591" i="15"/>
  <c r="S591" i="15"/>
  <c r="S586" i="15" s="1"/>
  <c r="S585" i="15" s="1"/>
  <c r="R591" i="15"/>
  <c r="Q591" i="15"/>
  <c r="Q586" i="15" s="1"/>
  <c r="Q585" i="15" s="1"/>
  <c r="P591" i="15"/>
  <c r="N591" i="15"/>
  <c r="I591" i="15"/>
  <c r="I586" i="15" s="1"/>
  <c r="I585" i="15" s="1"/>
  <c r="O590" i="15"/>
  <c r="O589" i="15"/>
  <c r="O588" i="15"/>
  <c r="T587" i="15"/>
  <c r="S587" i="15"/>
  <c r="R587" i="15"/>
  <c r="Q587" i="15"/>
  <c r="P587" i="15"/>
  <c r="N587" i="15"/>
  <c r="O587" i="15" s="1"/>
  <c r="I587" i="15"/>
  <c r="T586" i="15"/>
  <c r="R586" i="15"/>
  <c r="P586" i="15"/>
  <c r="T585" i="15"/>
  <c r="R585" i="15"/>
  <c r="P585" i="15"/>
  <c r="O583" i="15"/>
  <c r="T582" i="15"/>
  <c r="S582" i="15"/>
  <c r="R582" i="15"/>
  <c r="Q582" i="15"/>
  <c r="Q577" i="15" s="1"/>
  <c r="Q576" i="15" s="1"/>
  <c r="Q575" i="15" s="1"/>
  <c r="P582" i="15"/>
  <c r="N582" i="15"/>
  <c r="I582" i="15"/>
  <c r="I577" i="15" s="1"/>
  <c r="I576" i="15" s="1"/>
  <c r="O581" i="15"/>
  <c r="O580" i="15"/>
  <c r="O579" i="15"/>
  <c r="T578" i="15"/>
  <c r="T577" i="15" s="1"/>
  <c r="T576" i="15" s="1"/>
  <c r="T575" i="15" s="1"/>
  <c r="S578" i="15"/>
  <c r="R578" i="15"/>
  <c r="R577" i="15" s="1"/>
  <c r="R576" i="15" s="1"/>
  <c r="R575" i="15" s="1"/>
  <c r="Q578" i="15"/>
  <c r="P578" i="15"/>
  <c r="P577" i="15" s="1"/>
  <c r="P576" i="15" s="1"/>
  <c r="P575" i="15" s="1"/>
  <c r="N578" i="15"/>
  <c r="O578" i="15" s="1"/>
  <c r="I578" i="15"/>
  <c r="S577" i="15"/>
  <c r="S576" i="15" s="1"/>
  <c r="S575" i="15" s="1"/>
  <c r="N577" i="15"/>
  <c r="O577" i="15" s="1"/>
  <c r="N576" i="15"/>
  <c r="O573" i="15"/>
  <c r="O572" i="15"/>
  <c r="O571" i="15"/>
  <c r="T570" i="15"/>
  <c r="S570" i="15"/>
  <c r="R570" i="15"/>
  <c r="Q570" i="15"/>
  <c r="P570" i="15"/>
  <c r="N570" i="15"/>
  <c r="I570" i="15"/>
  <c r="O570" i="15" s="1"/>
  <c r="T569" i="15"/>
  <c r="S569" i="15"/>
  <c r="R569" i="15"/>
  <c r="Q569" i="15"/>
  <c r="P569" i="15"/>
  <c r="N569" i="15"/>
  <c r="I569" i="15"/>
  <c r="O569" i="15" s="1"/>
  <c r="T568" i="15"/>
  <c r="S568" i="15"/>
  <c r="R568" i="15"/>
  <c r="Q568" i="15"/>
  <c r="P568" i="15"/>
  <c r="N568" i="15"/>
  <c r="I568" i="15"/>
  <c r="O568" i="15" s="1"/>
  <c r="O566" i="15"/>
  <c r="T565" i="15"/>
  <c r="T562" i="15" s="1"/>
  <c r="T561" i="15" s="1"/>
  <c r="S565" i="15"/>
  <c r="R565" i="15"/>
  <c r="R562" i="15" s="1"/>
  <c r="R561" i="15" s="1"/>
  <c r="Q565" i="15"/>
  <c r="P565" i="15"/>
  <c r="P562" i="15" s="1"/>
  <c r="P561" i="15" s="1"/>
  <c r="N565" i="15"/>
  <c r="N562" i="15" s="1"/>
  <c r="I565" i="15"/>
  <c r="O564" i="15"/>
  <c r="T563" i="15"/>
  <c r="S563" i="15"/>
  <c r="R563" i="15"/>
  <c r="Q563" i="15"/>
  <c r="P563" i="15"/>
  <c r="O563" i="15"/>
  <c r="N563" i="15"/>
  <c r="I563" i="15"/>
  <c r="S562" i="15"/>
  <c r="Q562" i="15"/>
  <c r="I562" i="15"/>
  <c r="S561" i="15"/>
  <c r="Q561" i="15"/>
  <c r="I561" i="15"/>
  <c r="T558" i="15"/>
  <c r="S558" i="15"/>
  <c r="S557" i="15" s="1"/>
  <c r="R558" i="15"/>
  <c r="Q558" i="15"/>
  <c r="Q557" i="15" s="1"/>
  <c r="P558" i="15"/>
  <c r="N558" i="15"/>
  <c r="N557" i="15" s="1"/>
  <c r="I558" i="15"/>
  <c r="T557" i="15"/>
  <c r="R557" i="15"/>
  <c r="P557" i="15"/>
  <c r="I557" i="15"/>
  <c r="T555" i="15"/>
  <c r="S555" i="15"/>
  <c r="S554" i="15" s="1"/>
  <c r="S553" i="15" s="1"/>
  <c r="S552" i="15" s="1"/>
  <c r="R555" i="15"/>
  <c r="Q555" i="15"/>
  <c r="Q554" i="15" s="1"/>
  <c r="P555" i="15"/>
  <c r="N555" i="15"/>
  <c r="N554" i="15" s="1"/>
  <c r="N553" i="15" s="1"/>
  <c r="I555" i="15"/>
  <c r="T554" i="15"/>
  <c r="T553" i="15" s="1"/>
  <c r="T552" i="15" s="1"/>
  <c r="R554" i="15"/>
  <c r="R553" i="15" s="1"/>
  <c r="R552" i="15" s="1"/>
  <c r="P554" i="15"/>
  <c r="P553" i="15" s="1"/>
  <c r="P552" i="15" s="1"/>
  <c r="I554" i="15"/>
  <c r="I553" i="15" s="1"/>
  <c r="I552" i="15" s="1"/>
  <c r="O550" i="15"/>
  <c r="T549" i="15"/>
  <c r="S549" i="15"/>
  <c r="R549" i="15"/>
  <c r="Q549" i="15"/>
  <c r="P549" i="15"/>
  <c r="O549" i="15"/>
  <c r="N549" i="15"/>
  <c r="I549" i="15"/>
  <c r="O548" i="15"/>
  <c r="T547" i="15"/>
  <c r="T544" i="15" s="1"/>
  <c r="T543" i="15" s="1"/>
  <c r="S547" i="15"/>
  <c r="R547" i="15"/>
  <c r="R544" i="15" s="1"/>
  <c r="R543" i="15" s="1"/>
  <c r="Q547" i="15"/>
  <c r="P547" i="15"/>
  <c r="P544" i="15" s="1"/>
  <c r="P543" i="15" s="1"/>
  <c r="N547" i="15"/>
  <c r="O547" i="15" s="1"/>
  <c r="I547" i="15"/>
  <c r="O546" i="15"/>
  <c r="T545" i="15"/>
  <c r="S545" i="15"/>
  <c r="R545" i="15"/>
  <c r="Q545" i="15"/>
  <c r="P545" i="15"/>
  <c r="N545" i="15"/>
  <c r="I545" i="15"/>
  <c r="O545" i="15" s="1"/>
  <c r="S544" i="15"/>
  <c r="Q544" i="15"/>
  <c r="I544" i="15"/>
  <c r="S543" i="15"/>
  <c r="Q543" i="15"/>
  <c r="I543" i="15"/>
  <c r="O541" i="15"/>
  <c r="T540" i="15"/>
  <c r="T535" i="15" s="1"/>
  <c r="T534" i="15" s="1"/>
  <c r="T525" i="15" s="1"/>
  <c r="T486" i="15" s="1"/>
  <c r="S540" i="15"/>
  <c r="R540" i="15"/>
  <c r="R535" i="15" s="1"/>
  <c r="R534" i="15" s="1"/>
  <c r="R525" i="15" s="1"/>
  <c r="R486" i="15" s="1"/>
  <c r="Q540" i="15"/>
  <c r="P540" i="15"/>
  <c r="P535" i="15" s="1"/>
  <c r="P534" i="15" s="1"/>
  <c r="P525" i="15" s="1"/>
  <c r="P486" i="15" s="1"/>
  <c r="N540" i="15"/>
  <c r="N535" i="15" s="1"/>
  <c r="I540" i="15"/>
  <c r="O539" i="15"/>
  <c r="S538" i="15"/>
  <c r="O538" i="15"/>
  <c r="S537" i="15"/>
  <c r="O537" i="15"/>
  <c r="T536" i="15"/>
  <c r="S536" i="15"/>
  <c r="R536" i="15"/>
  <c r="Q536" i="15"/>
  <c r="P536" i="15"/>
  <c r="O536" i="15"/>
  <c r="N536" i="15"/>
  <c r="I536" i="15"/>
  <c r="S535" i="15"/>
  <c r="Q535" i="15"/>
  <c r="I535" i="15"/>
  <c r="S534" i="15"/>
  <c r="S525" i="15" s="1"/>
  <c r="Q534" i="15"/>
  <c r="Q525" i="15" s="1"/>
  <c r="I534" i="15"/>
  <c r="I525" i="15" s="1"/>
  <c r="O532" i="15"/>
  <c r="T531" i="15"/>
  <c r="S531" i="15"/>
  <c r="R531" i="15"/>
  <c r="Q531" i="15"/>
  <c r="P531" i="15"/>
  <c r="N531" i="15"/>
  <c r="O531" i="15" s="1"/>
  <c r="I531" i="15"/>
  <c r="O530" i="15"/>
  <c r="O529" i="15"/>
  <c r="T528" i="15"/>
  <c r="S528" i="15"/>
  <c r="R528" i="15"/>
  <c r="Q528" i="15"/>
  <c r="P528" i="15"/>
  <c r="N528" i="15"/>
  <c r="O528" i="15" s="1"/>
  <c r="I528" i="15"/>
  <c r="T527" i="15"/>
  <c r="S527" i="15"/>
  <c r="R527" i="15"/>
  <c r="Q527" i="15"/>
  <c r="P527" i="15"/>
  <c r="N527" i="15"/>
  <c r="O527" i="15" s="1"/>
  <c r="I527" i="15"/>
  <c r="T526" i="15"/>
  <c r="S526" i="15"/>
  <c r="R526" i="15"/>
  <c r="Q526" i="15"/>
  <c r="P526" i="15"/>
  <c r="N526" i="15"/>
  <c r="O526" i="15" s="1"/>
  <c r="I526" i="15"/>
  <c r="O523" i="15"/>
  <c r="T522" i="15"/>
  <c r="S522" i="15"/>
  <c r="R522" i="15"/>
  <c r="Q522" i="15"/>
  <c r="P522" i="15"/>
  <c r="O522" i="15"/>
  <c r="N522" i="15"/>
  <c r="I522" i="15"/>
  <c r="T521" i="15"/>
  <c r="S521" i="15"/>
  <c r="R521" i="15"/>
  <c r="Q521" i="15"/>
  <c r="P521" i="15"/>
  <c r="O521" i="15"/>
  <c r="N521" i="15"/>
  <c r="I521" i="15"/>
  <c r="O520" i="15"/>
  <c r="T519" i="15"/>
  <c r="S519" i="15"/>
  <c r="R519" i="15"/>
  <c r="Q519" i="15"/>
  <c r="P519" i="15"/>
  <c r="N519" i="15"/>
  <c r="O519" i="15" s="1"/>
  <c r="I519" i="15"/>
  <c r="O518" i="15"/>
  <c r="T517" i="15"/>
  <c r="S517" i="15"/>
  <c r="S507" i="15" s="1"/>
  <c r="S506" i="15" s="1"/>
  <c r="R517" i="15"/>
  <c r="Q517" i="15"/>
  <c r="Q507" i="15" s="1"/>
  <c r="Q506" i="15" s="1"/>
  <c r="P517" i="15"/>
  <c r="N517" i="15"/>
  <c r="I517" i="15"/>
  <c r="O517" i="15" s="1"/>
  <c r="O516" i="15"/>
  <c r="O515" i="15"/>
  <c r="O514" i="15"/>
  <c r="T513" i="15"/>
  <c r="S513" i="15"/>
  <c r="R513" i="15"/>
  <c r="Q513" i="15"/>
  <c r="P513" i="15"/>
  <c r="N513" i="15"/>
  <c r="O513" i="15" s="1"/>
  <c r="I513" i="15"/>
  <c r="O512" i="15"/>
  <c r="O511" i="15"/>
  <c r="O510" i="15"/>
  <c r="O509" i="15"/>
  <c r="T508" i="15"/>
  <c r="S508" i="15"/>
  <c r="R508" i="15"/>
  <c r="Q508" i="15"/>
  <c r="P508" i="15"/>
  <c r="N508" i="15"/>
  <c r="O508" i="15" s="1"/>
  <c r="I508" i="15"/>
  <c r="T507" i="15"/>
  <c r="R507" i="15"/>
  <c r="P507" i="15"/>
  <c r="N507" i="15"/>
  <c r="T506" i="15"/>
  <c r="R506" i="15"/>
  <c r="P506" i="15"/>
  <c r="N506" i="15"/>
  <c r="O504" i="15"/>
  <c r="T503" i="15"/>
  <c r="S503" i="15"/>
  <c r="S498" i="15" s="1"/>
  <c r="S497" i="15" s="1"/>
  <c r="R503" i="15"/>
  <c r="Q503" i="15"/>
  <c r="Q498" i="15" s="1"/>
  <c r="Q497" i="15" s="1"/>
  <c r="P503" i="15"/>
  <c r="N503" i="15"/>
  <c r="I503" i="15"/>
  <c r="O503" i="15" s="1"/>
  <c r="O502" i="15"/>
  <c r="O501" i="15"/>
  <c r="O500" i="15"/>
  <c r="T499" i="15"/>
  <c r="S499" i="15"/>
  <c r="R499" i="15"/>
  <c r="Q499" i="15"/>
  <c r="P499" i="15"/>
  <c r="N499" i="15"/>
  <c r="O499" i="15" s="1"/>
  <c r="I499" i="15"/>
  <c r="T498" i="15"/>
  <c r="R498" i="15"/>
  <c r="P498" i="15"/>
  <c r="N498" i="15"/>
  <c r="T497" i="15"/>
  <c r="R497" i="15"/>
  <c r="P497" i="15"/>
  <c r="N497" i="15"/>
  <c r="O495" i="15"/>
  <c r="T494" i="15"/>
  <c r="S494" i="15"/>
  <c r="S489" i="15" s="1"/>
  <c r="S488" i="15" s="1"/>
  <c r="R494" i="15"/>
  <c r="Q494" i="15"/>
  <c r="Q489" i="15" s="1"/>
  <c r="Q488" i="15" s="1"/>
  <c r="Q487" i="15" s="1"/>
  <c r="P494" i="15"/>
  <c r="N494" i="15"/>
  <c r="I494" i="15"/>
  <c r="O494" i="15" s="1"/>
  <c r="O493" i="15"/>
  <c r="O492" i="15"/>
  <c r="O491" i="15"/>
  <c r="T490" i="15"/>
  <c r="S490" i="15"/>
  <c r="R490" i="15"/>
  <c r="Q490" i="15"/>
  <c r="P490" i="15"/>
  <c r="N490" i="15"/>
  <c r="O490" i="15" s="1"/>
  <c r="I490" i="15"/>
  <c r="T489" i="15"/>
  <c r="R489" i="15"/>
  <c r="P489" i="15"/>
  <c r="N489" i="15"/>
  <c r="T488" i="15"/>
  <c r="R488" i="15"/>
  <c r="P488" i="15"/>
  <c r="N488" i="15"/>
  <c r="T487" i="15"/>
  <c r="R487" i="15"/>
  <c r="P487" i="15"/>
  <c r="N487" i="15"/>
  <c r="P484" i="15"/>
  <c r="O484" i="15"/>
  <c r="T483" i="15"/>
  <c r="S483" i="15"/>
  <c r="R483" i="15"/>
  <c r="Q483" i="15"/>
  <c r="P483" i="15"/>
  <c r="N483" i="15"/>
  <c r="O483" i="15" s="1"/>
  <c r="I483" i="15"/>
  <c r="O482" i="15"/>
  <c r="O481" i="15"/>
  <c r="O480" i="15"/>
  <c r="O479" i="15"/>
  <c r="T478" i="15"/>
  <c r="S478" i="15"/>
  <c r="R478" i="15"/>
  <c r="Q478" i="15"/>
  <c r="P478" i="15"/>
  <c r="N478" i="15"/>
  <c r="O478" i="15" s="1"/>
  <c r="I478" i="15"/>
  <c r="T477" i="15"/>
  <c r="S477" i="15"/>
  <c r="R477" i="15"/>
  <c r="Q477" i="15"/>
  <c r="P477" i="15"/>
  <c r="N477" i="15"/>
  <c r="O477" i="15" s="1"/>
  <c r="I477" i="15"/>
  <c r="T476" i="15"/>
  <c r="S476" i="15"/>
  <c r="R476" i="15"/>
  <c r="Q476" i="15"/>
  <c r="P476" i="15"/>
  <c r="N476" i="15"/>
  <c r="O476" i="15" s="1"/>
  <c r="I476" i="15"/>
  <c r="O474" i="15"/>
  <c r="T473" i="15"/>
  <c r="S473" i="15"/>
  <c r="S467" i="15" s="1"/>
  <c r="S460" i="15" s="1"/>
  <c r="S459" i="15" s="1"/>
  <c r="R473" i="15"/>
  <c r="Q473" i="15"/>
  <c r="Q467" i="15" s="1"/>
  <c r="Q460" i="15" s="1"/>
  <c r="Q459" i="15" s="1"/>
  <c r="P473" i="15"/>
  <c r="N473" i="15"/>
  <c r="I473" i="15"/>
  <c r="O473" i="15" s="1"/>
  <c r="O472" i="15"/>
  <c r="P471" i="15"/>
  <c r="O471" i="15"/>
  <c r="O470" i="15"/>
  <c r="O469" i="15"/>
  <c r="T468" i="15"/>
  <c r="S468" i="15"/>
  <c r="R468" i="15"/>
  <c r="Q468" i="15"/>
  <c r="P468" i="15"/>
  <c r="N468" i="15"/>
  <c r="O468" i="15" s="1"/>
  <c r="I468" i="15"/>
  <c r="T467" i="15"/>
  <c r="T460" i="15" s="1"/>
  <c r="T459" i="15" s="1"/>
  <c r="R467" i="15"/>
  <c r="R460" i="15" s="1"/>
  <c r="R459" i="15" s="1"/>
  <c r="P467" i="15"/>
  <c r="N467" i="15"/>
  <c r="O466" i="15"/>
  <c r="O465" i="15"/>
  <c r="P464" i="15"/>
  <c r="P462" i="15" s="1"/>
  <c r="P461" i="15" s="1"/>
  <c r="P460" i="15" s="1"/>
  <c r="P459" i="15" s="1"/>
  <c r="O464" i="15"/>
  <c r="O463" i="15"/>
  <c r="T462" i="15"/>
  <c r="S462" i="15"/>
  <c r="R462" i="15"/>
  <c r="Q462" i="15"/>
  <c r="N462" i="15"/>
  <c r="I462" i="15"/>
  <c r="O462" i="15" s="1"/>
  <c r="T461" i="15"/>
  <c r="S461" i="15"/>
  <c r="R461" i="15"/>
  <c r="Q461" i="15"/>
  <c r="N461" i="15"/>
  <c r="I461" i="15"/>
  <c r="O461" i="15" s="1"/>
  <c r="P457" i="15"/>
  <c r="O457" i="15"/>
  <c r="T456" i="15"/>
  <c r="S456" i="15"/>
  <c r="R456" i="15"/>
  <c r="Q456" i="15"/>
  <c r="P456" i="15"/>
  <c r="O456" i="15"/>
  <c r="N456" i="15"/>
  <c r="I456" i="15"/>
  <c r="T455" i="15"/>
  <c r="S455" i="15"/>
  <c r="R455" i="15"/>
  <c r="Q455" i="15"/>
  <c r="P455" i="15"/>
  <c r="O455" i="15"/>
  <c r="N455" i="15"/>
  <c r="I455" i="15"/>
  <c r="T454" i="15"/>
  <c r="S454" i="15"/>
  <c r="R454" i="15"/>
  <c r="Q454" i="15"/>
  <c r="P454" i="15"/>
  <c r="O454" i="15"/>
  <c r="N454" i="15"/>
  <c r="I454" i="15"/>
  <c r="T453" i="15"/>
  <c r="S453" i="15"/>
  <c r="R453" i="15"/>
  <c r="Q453" i="15"/>
  <c r="P453" i="15"/>
  <c r="O453" i="15"/>
  <c r="N453" i="15"/>
  <c r="I453" i="15"/>
  <c r="P451" i="15"/>
  <c r="O451" i="15"/>
  <c r="O450" i="15"/>
  <c r="O449" i="15"/>
  <c r="T448" i="15"/>
  <c r="S448" i="15"/>
  <c r="R448" i="15"/>
  <c r="Q448" i="15"/>
  <c r="P448" i="15"/>
  <c r="O448" i="15"/>
  <c r="N448" i="15"/>
  <c r="I448" i="15"/>
  <c r="T447" i="15"/>
  <c r="S447" i="15"/>
  <c r="S442" i="15" s="1"/>
  <c r="R447" i="15"/>
  <c r="Q447" i="15"/>
  <c r="Q442" i="15" s="1"/>
  <c r="P447" i="15"/>
  <c r="O447" i="15"/>
  <c r="N447" i="15"/>
  <c r="I447" i="15"/>
  <c r="I442" i="15" s="1"/>
  <c r="O446" i="15"/>
  <c r="O445" i="15"/>
  <c r="O444" i="15"/>
  <c r="T443" i="15"/>
  <c r="S443" i="15"/>
  <c r="R443" i="15"/>
  <c r="Q443" i="15"/>
  <c r="P443" i="15"/>
  <c r="N443" i="15"/>
  <c r="O443" i="15" s="1"/>
  <c r="I443" i="15"/>
  <c r="T442" i="15"/>
  <c r="R442" i="15"/>
  <c r="P442" i="15"/>
  <c r="N442" i="15"/>
  <c r="O442" i="15" s="1"/>
  <c r="O440" i="15"/>
  <c r="T439" i="15"/>
  <c r="S439" i="15"/>
  <c r="R439" i="15"/>
  <c r="Q439" i="15"/>
  <c r="P439" i="15"/>
  <c r="O439" i="15"/>
  <c r="N439" i="15"/>
  <c r="I439" i="15"/>
  <c r="T438" i="15"/>
  <c r="S438" i="15"/>
  <c r="R438" i="15"/>
  <c r="Q438" i="15"/>
  <c r="P438" i="15"/>
  <c r="O438" i="15"/>
  <c r="N438" i="15"/>
  <c r="I438" i="15"/>
  <c r="T437" i="15"/>
  <c r="S437" i="15"/>
  <c r="R437" i="15"/>
  <c r="Q437" i="15"/>
  <c r="P437" i="15"/>
  <c r="O437" i="15"/>
  <c r="N437" i="15"/>
  <c r="I437" i="15"/>
  <c r="R435" i="15"/>
  <c r="O435" i="15"/>
  <c r="O434" i="15"/>
  <c r="T433" i="15"/>
  <c r="S433" i="15"/>
  <c r="R433" i="15"/>
  <c r="Q433" i="15"/>
  <c r="P433" i="15"/>
  <c r="N433" i="15"/>
  <c r="O433" i="15" s="1"/>
  <c r="I433" i="15"/>
  <c r="O432" i="15"/>
  <c r="T431" i="15"/>
  <c r="S431" i="15"/>
  <c r="S424" i="15" s="1"/>
  <c r="S423" i="15" s="1"/>
  <c r="R431" i="15"/>
  <c r="Q431" i="15"/>
  <c r="Q424" i="15" s="1"/>
  <c r="Q423" i="15" s="1"/>
  <c r="Q422" i="15" s="1"/>
  <c r="P431" i="15"/>
  <c r="O431" i="15"/>
  <c r="N431" i="15"/>
  <c r="I431" i="15"/>
  <c r="I424" i="15" s="1"/>
  <c r="I423" i="15" s="1"/>
  <c r="I422" i="15" s="1"/>
  <c r="O430" i="15"/>
  <c r="T429" i="15"/>
  <c r="S429" i="15"/>
  <c r="R429" i="15"/>
  <c r="Q429" i="15"/>
  <c r="P429" i="15"/>
  <c r="N429" i="15"/>
  <c r="O429" i="15" s="1"/>
  <c r="I429" i="15"/>
  <c r="P428" i="15"/>
  <c r="P425" i="15" s="1"/>
  <c r="P424" i="15" s="1"/>
  <c r="P423" i="15" s="1"/>
  <c r="P422" i="15" s="1"/>
  <c r="O428" i="15"/>
  <c r="R427" i="15"/>
  <c r="O427" i="15"/>
  <c r="R426" i="15"/>
  <c r="O426" i="15"/>
  <c r="T425" i="15"/>
  <c r="S425" i="15"/>
  <c r="R425" i="15"/>
  <c r="Q425" i="15"/>
  <c r="N425" i="15"/>
  <c r="O425" i="15" s="1"/>
  <c r="I425" i="15"/>
  <c r="T424" i="15"/>
  <c r="R424" i="15"/>
  <c r="N424" i="15"/>
  <c r="O424" i="15" s="1"/>
  <c r="T423" i="15"/>
  <c r="R423" i="15"/>
  <c r="N423" i="15"/>
  <c r="O423" i="15" s="1"/>
  <c r="T422" i="15"/>
  <c r="R422" i="15"/>
  <c r="N422" i="15"/>
  <c r="O422" i="15" s="1"/>
  <c r="O420" i="15"/>
  <c r="O419" i="15"/>
  <c r="O418" i="15"/>
  <c r="T417" i="15"/>
  <c r="S417" i="15"/>
  <c r="R417" i="15"/>
  <c r="Q417" i="15"/>
  <c r="P417" i="15"/>
  <c r="O417" i="15"/>
  <c r="N417" i="15"/>
  <c r="I417" i="15"/>
  <c r="T416" i="15"/>
  <c r="S416" i="15"/>
  <c r="R416" i="15"/>
  <c r="Q416" i="15"/>
  <c r="P416" i="15"/>
  <c r="O416" i="15"/>
  <c r="N416" i="15"/>
  <c r="I416" i="15"/>
  <c r="T415" i="15"/>
  <c r="T414" i="15" s="1"/>
  <c r="O415" i="15"/>
  <c r="S414" i="15"/>
  <c r="S408" i="15" s="1"/>
  <c r="R414" i="15"/>
  <c r="Q414" i="15"/>
  <c r="Q408" i="15" s="1"/>
  <c r="Q407" i="15" s="1"/>
  <c r="P414" i="15"/>
  <c r="N414" i="15"/>
  <c r="I414" i="15"/>
  <c r="I408" i="15" s="1"/>
  <c r="I407" i="15" s="1"/>
  <c r="I393" i="15" s="1"/>
  <c r="O413" i="15"/>
  <c r="O412" i="15"/>
  <c r="T411" i="15"/>
  <c r="O411" i="15"/>
  <c r="O410" i="15"/>
  <c r="T409" i="15"/>
  <c r="S409" i="15"/>
  <c r="R409" i="15"/>
  <c r="R408" i="15" s="1"/>
  <c r="R407" i="15" s="1"/>
  <c r="R393" i="15" s="1"/>
  <c r="Q409" i="15"/>
  <c r="P409" i="15"/>
  <c r="P408" i="15" s="1"/>
  <c r="P407" i="15" s="1"/>
  <c r="P393" i="15" s="1"/>
  <c r="N409" i="15"/>
  <c r="O409" i="15" s="1"/>
  <c r="I409" i="15"/>
  <c r="T408" i="15"/>
  <c r="N408" i="15"/>
  <c r="O408" i="15" s="1"/>
  <c r="T407" i="15"/>
  <c r="T393" i="15" s="1"/>
  <c r="N407" i="15"/>
  <c r="O405" i="15"/>
  <c r="O404" i="15"/>
  <c r="O403" i="15"/>
  <c r="T402" i="15"/>
  <c r="S402" i="15"/>
  <c r="R402" i="15"/>
  <c r="Q402" i="15"/>
  <c r="P402" i="15"/>
  <c r="O402" i="15"/>
  <c r="N402" i="15"/>
  <c r="I402" i="15"/>
  <c r="T401" i="15"/>
  <c r="S401" i="15"/>
  <c r="R401" i="15"/>
  <c r="Q401" i="15"/>
  <c r="P401" i="15"/>
  <c r="O401" i="15"/>
  <c r="N401" i="15"/>
  <c r="I401" i="15"/>
  <c r="O400" i="15"/>
  <c r="O399" i="15"/>
  <c r="O398" i="15"/>
  <c r="O397" i="15"/>
  <c r="T396" i="15"/>
  <c r="S396" i="15"/>
  <c r="R396" i="15"/>
  <c r="Q396" i="15"/>
  <c r="P396" i="15"/>
  <c r="O396" i="15"/>
  <c r="N396" i="15"/>
  <c r="I396" i="15"/>
  <c r="T395" i="15"/>
  <c r="S395" i="15"/>
  <c r="R395" i="15"/>
  <c r="Q395" i="15"/>
  <c r="P395" i="15"/>
  <c r="O395" i="15"/>
  <c r="N395" i="15"/>
  <c r="I395" i="15"/>
  <c r="T394" i="15"/>
  <c r="S394" i="15"/>
  <c r="R394" i="15"/>
  <c r="Q394" i="15"/>
  <c r="P394" i="15"/>
  <c r="O394" i="15"/>
  <c r="N394" i="15"/>
  <c r="I394" i="15"/>
  <c r="Q393" i="15"/>
  <c r="O391" i="15"/>
  <c r="T390" i="15"/>
  <c r="T385" i="15" s="1"/>
  <c r="S390" i="15"/>
  <c r="R390" i="15"/>
  <c r="R385" i="15" s="1"/>
  <c r="Q390" i="15"/>
  <c r="P390" i="15"/>
  <c r="N390" i="15"/>
  <c r="O390" i="15" s="1"/>
  <c r="I390" i="15"/>
  <c r="O389" i="15"/>
  <c r="O388" i="15"/>
  <c r="O387" i="15"/>
  <c r="T386" i="15"/>
  <c r="S386" i="15"/>
  <c r="S385" i="15" s="1"/>
  <c r="S384" i="15" s="1"/>
  <c r="S312" i="15" s="1"/>
  <c r="R386" i="15"/>
  <c r="Q386" i="15"/>
  <c r="P386" i="15"/>
  <c r="O386" i="15"/>
  <c r="N386" i="15"/>
  <c r="I386" i="15"/>
  <c r="Q385" i="15"/>
  <c r="P385" i="15"/>
  <c r="N385" i="15"/>
  <c r="I385" i="15"/>
  <c r="O385" i="15" s="1"/>
  <c r="T384" i="15"/>
  <c r="R384" i="15"/>
  <c r="Q384" i="15"/>
  <c r="P384" i="15"/>
  <c r="N384" i="15"/>
  <c r="I384" i="15"/>
  <c r="O384" i="15" s="1"/>
  <c r="O382" i="15"/>
  <c r="T381" i="15"/>
  <c r="S381" i="15"/>
  <c r="R381" i="15"/>
  <c r="Q381" i="15"/>
  <c r="P381" i="15"/>
  <c r="N381" i="15"/>
  <c r="O381" i="15" s="1"/>
  <c r="I381" i="15"/>
  <c r="T380" i="15"/>
  <c r="S380" i="15"/>
  <c r="R380" i="15"/>
  <c r="Q380" i="15"/>
  <c r="P380" i="15"/>
  <c r="N380" i="15"/>
  <c r="O380" i="15" s="1"/>
  <c r="I380" i="15"/>
  <c r="T379" i="15"/>
  <c r="S379" i="15"/>
  <c r="R379" i="15"/>
  <c r="Q379" i="15"/>
  <c r="P379" i="15"/>
  <c r="N379" i="15"/>
  <c r="O379" i="15" s="1"/>
  <c r="I379" i="15"/>
  <c r="P377" i="15"/>
  <c r="O377" i="15"/>
  <c r="T376" i="15"/>
  <c r="S376" i="15"/>
  <c r="R376" i="15"/>
  <c r="Q376" i="15"/>
  <c r="P376" i="15"/>
  <c r="O376" i="15"/>
  <c r="N376" i="15"/>
  <c r="I376" i="15"/>
  <c r="T375" i="15"/>
  <c r="S375" i="15"/>
  <c r="R375" i="15"/>
  <c r="Q375" i="15"/>
  <c r="P375" i="15"/>
  <c r="O375" i="15"/>
  <c r="N375" i="15"/>
  <c r="I375" i="15"/>
  <c r="T374" i="15"/>
  <c r="S374" i="15"/>
  <c r="R374" i="15"/>
  <c r="Q374" i="15"/>
  <c r="P374" i="15"/>
  <c r="O374" i="15"/>
  <c r="N374" i="15"/>
  <c r="I374" i="15"/>
  <c r="O372" i="15"/>
  <c r="O371" i="15"/>
  <c r="T370" i="15"/>
  <c r="S370" i="15"/>
  <c r="R370" i="15"/>
  <c r="R366" i="15" s="1"/>
  <c r="R365" i="15" s="1"/>
  <c r="Q370" i="15"/>
  <c r="Q366" i="15" s="1"/>
  <c r="Q365" i="15" s="1"/>
  <c r="P370" i="15"/>
  <c r="N370" i="15"/>
  <c r="O370" i="15" s="1"/>
  <c r="I370" i="15"/>
  <c r="I366" i="15" s="1"/>
  <c r="I365" i="15" s="1"/>
  <c r="O369" i="15"/>
  <c r="O368" i="15"/>
  <c r="T367" i="15"/>
  <c r="S367" i="15"/>
  <c r="R367" i="15"/>
  <c r="Q367" i="15"/>
  <c r="P367" i="15"/>
  <c r="O367" i="15"/>
  <c r="N367" i="15"/>
  <c r="I367" i="15"/>
  <c r="T366" i="15"/>
  <c r="S366" i="15"/>
  <c r="P366" i="15"/>
  <c r="T365" i="15"/>
  <c r="S365" i="15"/>
  <c r="P365" i="15"/>
  <c r="O363" i="15"/>
  <c r="T362" i="15"/>
  <c r="T357" i="15" s="1"/>
  <c r="T356" i="15" s="1"/>
  <c r="S362" i="15"/>
  <c r="R362" i="15"/>
  <c r="Q362" i="15"/>
  <c r="Q357" i="15" s="1"/>
  <c r="Q356" i="15" s="1"/>
  <c r="P362" i="15"/>
  <c r="P357" i="15" s="1"/>
  <c r="P356" i="15" s="1"/>
  <c r="N362" i="15"/>
  <c r="O362" i="15" s="1"/>
  <c r="I362" i="15"/>
  <c r="I357" i="15" s="1"/>
  <c r="O361" i="15"/>
  <c r="O360" i="15"/>
  <c r="O359" i="15"/>
  <c r="T358" i="15"/>
  <c r="S358" i="15"/>
  <c r="R358" i="15"/>
  <c r="Q358" i="15"/>
  <c r="P358" i="15"/>
  <c r="O358" i="15"/>
  <c r="N358" i="15"/>
  <c r="I358" i="15"/>
  <c r="S357" i="15"/>
  <c r="R357" i="15"/>
  <c r="N357" i="15"/>
  <c r="S356" i="15"/>
  <c r="R356" i="15"/>
  <c r="N356" i="15"/>
  <c r="O354" i="15"/>
  <c r="O353" i="15"/>
  <c r="O352" i="15"/>
  <c r="T351" i="15"/>
  <c r="S351" i="15"/>
  <c r="R351" i="15"/>
  <c r="Q351" i="15"/>
  <c r="P351" i="15"/>
  <c r="N351" i="15"/>
  <c r="O351" i="15" s="1"/>
  <c r="I351" i="15"/>
  <c r="T350" i="15"/>
  <c r="S350" i="15"/>
  <c r="R350" i="15"/>
  <c r="Q350" i="15"/>
  <c r="P350" i="15"/>
  <c r="N350" i="15"/>
  <c r="O350" i="15" s="1"/>
  <c r="I350" i="15"/>
  <c r="T349" i="15"/>
  <c r="S349" i="15"/>
  <c r="R349" i="15"/>
  <c r="Q349" i="15"/>
  <c r="P349" i="15"/>
  <c r="N349" i="15"/>
  <c r="O349" i="15" s="1"/>
  <c r="I349" i="15"/>
  <c r="O347" i="15"/>
  <c r="O346" i="15"/>
  <c r="T345" i="15"/>
  <c r="T342" i="15" s="1"/>
  <c r="T341" i="15" s="1"/>
  <c r="S345" i="15"/>
  <c r="R345" i="15"/>
  <c r="Q345" i="15"/>
  <c r="P345" i="15"/>
  <c r="P342" i="15" s="1"/>
  <c r="P341" i="15" s="1"/>
  <c r="N345" i="15"/>
  <c r="O345" i="15" s="1"/>
  <c r="I345" i="15"/>
  <c r="O344" i="15"/>
  <c r="T343" i="15"/>
  <c r="S343" i="15"/>
  <c r="R343" i="15"/>
  <c r="Q343" i="15"/>
  <c r="P343" i="15"/>
  <c r="N343" i="15"/>
  <c r="O343" i="15" s="1"/>
  <c r="I343" i="15"/>
  <c r="S342" i="15"/>
  <c r="R342" i="15"/>
  <c r="Q342" i="15"/>
  <c r="N342" i="15"/>
  <c r="O342" i="15" s="1"/>
  <c r="I342" i="15"/>
  <c r="S341" i="15"/>
  <c r="R341" i="15"/>
  <c r="Q341" i="15"/>
  <c r="N341" i="15"/>
  <c r="O341" i="15" s="1"/>
  <c r="I341" i="15"/>
  <c r="O339" i="15"/>
  <c r="O338" i="15"/>
  <c r="O337" i="15"/>
  <c r="T336" i="15"/>
  <c r="S336" i="15"/>
  <c r="R336" i="15"/>
  <c r="Q336" i="15"/>
  <c r="P336" i="15"/>
  <c r="N336" i="15"/>
  <c r="I336" i="15"/>
  <c r="O336" i="15" s="1"/>
  <c r="T335" i="15"/>
  <c r="S335" i="15"/>
  <c r="R335" i="15"/>
  <c r="Q335" i="15"/>
  <c r="P335" i="15"/>
  <c r="N335" i="15"/>
  <c r="I335" i="15"/>
  <c r="O335" i="15" s="1"/>
  <c r="T334" i="15"/>
  <c r="S334" i="15"/>
  <c r="R334" i="15"/>
  <c r="Q334" i="15"/>
  <c r="P334" i="15"/>
  <c r="N334" i="15"/>
  <c r="I334" i="15"/>
  <c r="O334" i="15" s="1"/>
  <c r="O332" i="15"/>
  <c r="T331" i="15"/>
  <c r="S331" i="15"/>
  <c r="R331" i="15"/>
  <c r="R326" i="15" s="1"/>
  <c r="R325" i="15" s="1"/>
  <c r="Q331" i="15"/>
  <c r="Q326" i="15" s="1"/>
  <c r="Q325" i="15" s="1"/>
  <c r="P331" i="15"/>
  <c r="N331" i="15"/>
  <c r="O331" i="15" s="1"/>
  <c r="I331" i="15"/>
  <c r="I326" i="15" s="1"/>
  <c r="I325" i="15" s="1"/>
  <c r="O330" i="15"/>
  <c r="O329" i="15"/>
  <c r="O328" i="15"/>
  <c r="T327" i="15"/>
  <c r="S327" i="15"/>
  <c r="R327" i="15"/>
  <c r="Q327" i="15"/>
  <c r="P327" i="15"/>
  <c r="N327" i="15"/>
  <c r="O327" i="15" s="1"/>
  <c r="I327" i="15"/>
  <c r="T326" i="15"/>
  <c r="S326" i="15"/>
  <c r="P326" i="15"/>
  <c r="T325" i="15"/>
  <c r="S325" i="15"/>
  <c r="P325" i="15"/>
  <c r="O323" i="15"/>
  <c r="T322" i="15"/>
  <c r="S322" i="15"/>
  <c r="R322" i="15"/>
  <c r="R314" i="15" s="1"/>
  <c r="R313" i="15" s="1"/>
  <c r="R312" i="15" s="1"/>
  <c r="Q322" i="15"/>
  <c r="P322" i="15"/>
  <c r="N322" i="15"/>
  <c r="O322" i="15" s="1"/>
  <c r="I322" i="15"/>
  <c r="P321" i="15"/>
  <c r="O321" i="15"/>
  <c r="O320" i="15"/>
  <c r="T319" i="15"/>
  <c r="T314" i="15" s="1"/>
  <c r="T313" i="15" s="1"/>
  <c r="T312" i="15" s="1"/>
  <c r="S319" i="15"/>
  <c r="R319" i="15"/>
  <c r="Q319" i="15"/>
  <c r="Q314" i="15" s="1"/>
  <c r="Q313" i="15" s="1"/>
  <c r="Q312" i="15" s="1"/>
  <c r="P319" i="15"/>
  <c r="P314" i="15" s="1"/>
  <c r="P313" i="15" s="1"/>
  <c r="P312" i="15" s="1"/>
  <c r="N319" i="15"/>
  <c r="O319" i="15" s="1"/>
  <c r="I319" i="15"/>
  <c r="I314" i="15" s="1"/>
  <c r="I313" i="15" s="1"/>
  <c r="O318" i="15"/>
  <c r="O317" i="15"/>
  <c r="O316" i="15"/>
  <c r="T315" i="15"/>
  <c r="S315" i="15"/>
  <c r="R315" i="15"/>
  <c r="Q315" i="15"/>
  <c r="P315" i="15"/>
  <c r="O315" i="15"/>
  <c r="N315" i="15"/>
  <c r="I315" i="15"/>
  <c r="S314" i="15"/>
  <c r="S313" i="15"/>
  <c r="P310" i="15"/>
  <c r="P309" i="15" s="1"/>
  <c r="P303" i="15" s="1"/>
  <c r="P302" i="15" s="1"/>
  <c r="O310" i="15"/>
  <c r="T309" i="15"/>
  <c r="S309" i="15"/>
  <c r="R309" i="15"/>
  <c r="Q309" i="15"/>
  <c r="Q303" i="15" s="1"/>
  <c r="Q302" i="15" s="1"/>
  <c r="Q287" i="15" s="1"/>
  <c r="N309" i="15"/>
  <c r="O309" i="15" s="1"/>
  <c r="I309" i="15"/>
  <c r="I303" i="15" s="1"/>
  <c r="I302" i="15" s="1"/>
  <c r="I287" i="15" s="1"/>
  <c r="O308" i="15"/>
  <c r="T307" i="15"/>
  <c r="S307" i="15"/>
  <c r="S303" i="15" s="1"/>
  <c r="S302" i="15" s="1"/>
  <c r="S287" i="15" s="1"/>
  <c r="R307" i="15"/>
  <c r="R303" i="15" s="1"/>
  <c r="R302" i="15" s="1"/>
  <c r="R287" i="15" s="1"/>
  <c r="R286" i="15" s="1"/>
  <c r="Q307" i="15"/>
  <c r="P307" i="15"/>
  <c r="N307" i="15"/>
  <c r="N303" i="15" s="1"/>
  <c r="I307" i="15"/>
  <c r="O306" i="15"/>
  <c r="O305" i="15"/>
  <c r="T304" i="15"/>
  <c r="S304" i="15"/>
  <c r="R304" i="15"/>
  <c r="Q304" i="15"/>
  <c r="P304" i="15"/>
  <c r="N304" i="15"/>
  <c r="I304" i="15"/>
  <c r="O304" i="15" s="1"/>
  <c r="T303" i="15"/>
  <c r="T302" i="15"/>
  <c r="O300" i="15"/>
  <c r="O299" i="15"/>
  <c r="O298" i="15"/>
  <c r="T297" i="15"/>
  <c r="S297" i="15"/>
  <c r="R297" i="15"/>
  <c r="Q297" i="15"/>
  <c r="P297" i="15"/>
  <c r="O297" i="15"/>
  <c r="N297" i="15"/>
  <c r="I297" i="15"/>
  <c r="T296" i="15"/>
  <c r="S296" i="15"/>
  <c r="R296" i="15"/>
  <c r="Q296" i="15"/>
  <c r="P296" i="15"/>
  <c r="O296" i="15"/>
  <c r="N296" i="15"/>
  <c r="I296" i="15"/>
  <c r="T295" i="15"/>
  <c r="S295" i="15"/>
  <c r="R295" i="15"/>
  <c r="Q295" i="15"/>
  <c r="P295" i="15"/>
  <c r="O295" i="15"/>
  <c r="N295" i="15"/>
  <c r="I295" i="15"/>
  <c r="O293" i="15"/>
  <c r="T292" i="15"/>
  <c r="T289" i="15" s="1"/>
  <c r="T288" i="15" s="1"/>
  <c r="T287" i="15" s="1"/>
  <c r="T286" i="15" s="1"/>
  <c r="S292" i="15"/>
  <c r="R292" i="15"/>
  <c r="Q292" i="15"/>
  <c r="P292" i="15"/>
  <c r="P289" i="15" s="1"/>
  <c r="P288" i="15" s="1"/>
  <c r="P287" i="15" s="1"/>
  <c r="P286" i="15" s="1"/>
  <c r="N292" i="15"/>
  <c r="I292" i="15"/>
  <c r="O292" i="15" s="1"/>
  <c r="O291" i="15"/>
  <c r="T290" i="15"/>
  <c r="S290" i="15"/>
  <c r="R290" i="15"/>
  <c r="Q290" i="15"/>
  <c r="P290" i="15"/>
  <c r="N290" i="15"/>
  <c r="O290" i="15" s="1"/>
  <c r="I290" i="15"/>
  <c r="S289" i="15"/>
  <c r="R289" i="15"/>
  <c r="Q289" i="15"/>
  <c r="N289" i="15"/>
  <c r="O289" i="15" s="1"/>
  <c r="I289" i="15"/>
  <c r="S288" i="15"/>
  <c r="R288" i="15"/>
  <c r="Q288" i="15"/>
  <c r="N288" i="15"/>
  <c r="O288" i="15" s="1"/>
  <c r="I288" i="15"/>
  <c r="S284" i="15"/>
  <c r="O284" i="15"/>
  <c r="T283" i="15"/>
  <c r="T279" i="15" s="1"/>
  <c r="T278" i="15" s="1"/>
  <c r="S283" i="15"/>
  <c r="S279" i="15" s="1"/>
  <c r="S278" i="15" s="1"/>
  <c r="R283" i="15"/>
  <c r="Q283" i="15"/>
  <c r="P283" i="15"/>
  <c r="P279" i="15" s="1"/>
  <c r="P278" i="15" s="1"/>
  <c r="O283" i="15"/>
  <c r="N283" i="15"/>
  <c r="I283" i="15"/>
  <c r="O282" i="15"/>
  <c r="R281" i="15"/>
  <c r="O281" i="15"/>
  <c r="T280" i="15"/>
  <c r="S280" i="15"/>
  <c r="R280" i="15"/>
  <c r="Q280" i="15"/>
  <c r="P280" i="15"/>
  <c r="N280" i="15"/>
  <c r="O280" i="15" s="1"/>
  <c r="I280" i="15"/>
  <c r="R279" i="15"/>
  <c r="Q279" i="15"/>
  <c r="N279" i="15"/>
  <c r="O279" i="15" s="1"/>
  <c r="I279" i="15"/>
  <c r="R278" i="15"/>
  <c r="Q278" i="15"/>
  <c r="N278" i="15"/>
  <c r="O278" i="15" s="1"/>
  <c r="I278" i="15"/>
  <c r="T276" i="15"/>
  <c r="O276" i="15"/>
  <c r="T275" i="15"/>
  <c r="S275" i="15"/>
  <c r="R275" i="15"/>
  <c r="Q275" i="15"/>
  <c r="P275" i="15"/>
  <c r="N275" i="15"/>
  <c r="O275" i="15" s="1"/>
  <c r="I275" i="15"/>
  <c r="I262" i="15" s="1"/>
  <c r="I261" i="15" s="1"/>
  <c r="I260" i="15" s="1"/>
  <c r="O274" i="15"/>
  <c r="O273" i="15"/>
  <c r="T272" i="15"/>
  <c r="S272" i="15"/>
  <c r="R272" i="15"/>
  <c r="Q272" i="15"/>
  <c r="P272" i="15"/>
  <c r="N272" i="15"/>
  <c r="O272" i="15" s="1"/>
  <c r="I272" i="15"/>
  <c r="O271" i="15"/>
  <c r="T270" i="15"/>
  <c r="T262" i="15" s="1"/>
  <c r="T261" i="15" s="1"/>
  <c r="T260" i="15" s="1"/>
  <c r="S270" i="15"/>
  <c r="S262" i="15" s="1"/>
  <c r="S261" i="15" s="1"/>
  <c r="S260" i="15" s="1"/>
  <c r="R270" i="15"/>
  <c r="Q270" i="15"/>
  <c r="P270" i="15"/>
  <c r="P262" i="15" s="1"/>
  <c r="P261" i="15" s="1"/>
  <c r="P260" i="15" s="1"/>
  <c r="O270" i="15"/>
  <c r="N270" i="15"/>
  <c r="I270" i="15"/>
  <c r="O269" i="15"/>
  <c r="Q268" i="15"/>
  <c r="Q267" i="15" s="1"/>
  <c r="Q262" i="15" s="1"/>
  <c r="Q261" i="15" s="1"/>
  <c r="Q260" i="15" s="1"/>
  <c r="O268" i="15"/>
  <c r="T267" i="15"/>
  <c r="S267" i="15"/>
  <c r="R267" i="15"/>
  <c r="P267" i="15"/>
  <c r="N267" i="15"/>
  <c r="O267" i="15" s="1"/>
  <c r="I267" i="15"/>
  <c r="T266" i="15"/>
  <c r="O266" i="15"/>
  <c r="O265" i="15"/>
  <c r="O264" i="15"/>
  <c r="T263" i="15"/>
  <c r="S263" i="15"/>
  <c r="R263" i="15"/>
  <c r="Q263" i="15"/>
  <c r="P263" i="15"/>
  <c r="N263" i="15"/>
  <c r="O263" i="15" s="1"/>
  <c r="I263" i="15"/>
  <c r="R262" i="15"/>
  <c r="N262" i="15"/>
  <c r="O262" i="15" s="1"/>
  <c r="R261" i="15"/>
  <c r="N261" i="15"/>
  <c r="R260" i="15"/>
  <c r="N260" i="15"/>
  <c r="O260" i="15" s="1"/>
  <c r="O258" i="15"/>
  <c r="T257" i="15"/>
  <c r="S257" i="15"/>
  <c r="R257" i="15"/>
  <c r="Q257" i="15"/>
  <c r="P257" i="15"/>
  <c r="O257" i="15"/>
  <c r="N257" i="15"/>
  <c r="I257" i="15"/>
  <c r="T256" i="15"/>
  <c r="S256" i="15"/>
  <c r="R256" i="15"/>
  <c r="Q256" i="15"/>
  <c r="P256" i="15"/>
  <c r="O256" i="15"/>
  <c r="N256" i="15"/>
  <c r="I256" i="15"/>
  <c r="T255" i="15"/>
  <c r="S255" i="15"/>
  <c r="R255" i="15"/>
  <c r="Q255" i="15"/>
  <c r="P255" i="15"/>
  <c r="O255" i="15"/>
  <c r="N255" i="15"/>
  <c r="I255" i="15"/>
  <c r="T253" i="15"/>
  <c r="T252" i="15" s="1"/>
  <c r="O253" i="15"/>
  <c r="S252" i="15"/>
  <c r="R252" i="15"/>
  <c r="Q252" i="15"/>
  <c r="P252" i="15"/>
  <c r="N252" i="15"/>
  <c r="O252" i="15" s="1"/>
  <c r="I252" i="15"/>
  <c r="T251" i="15"/>
  <c r="O251" i="15"/>
  <c r="O250" i="15"/>
  <c r="O249" i="15"/>
  <c r="T248" i="15"/>
  <c r="S248" i="15"/>
  <c r="R248" i="15"/>
  <c r="R242" i="15" s="1"/>
  <c r="R241" i="15" s="1"/>
  <c r="Q248" i="15"/>
  <c r="Q242" i="15" s="1"/>
  <c r="Q241" i="15" s="1"/>
  <c r="P248" i="15"/>
  <c r="N248" i="15"/>
  <c r="O248" i="15" s="1"/>
  <c r="I248" i="15"/>
  <c r="I242" i="15" s="1"/>
  <c r="I241" i="15" s="1"/>
  <c r="O247" i="15"/>
  <c r="T246" i="15"/>
  <c r="O246" i="15"/>
  <c r="T245" i="15"/>
  <c r="T243" i="15" s="1"/>
  <c r="T242" i="15" s="1"/>
  <c r="T241" i="15" s="1"/>
  <c r="O245" i="15"/>
  <c r="O244" i="15"/>
  <c r="S243" i="15"/>
  <c r="R243" i="15"/>
  <c r="Q243" i="15"/>
  <c r="P243" i="15"/>
  <c r="O243" i="15"/>
  <c r="N243" i="15"/>
  <c r="I243" i="15"/>
  <c r="S242" i="15"/>
  <c r="P242" i="15"/>
  <c r="S241" i="15"/>
  <c r="P241" i="15"/>
  <c r="T239" i="15"/>
  <c r="O239" i="15"/>
  <c r="T238" i="15"/>
  <c r="O238" i="15"/>
  <c r="T237" i="15"/>
  <c r="S237" i="15"/>
  <c r="R237" i="15"/>
  <c r="Q237" i="15"/>
  <c r="P237" i="15"/>
  <c r="O237" i="15"/>
  <c r="N237" i="15"/>
  <c r="I237" i="15"/>
  <c r="T236" i="15"/>
  <c r="S236" i="15"/>
  <c r="R236" i="15"/>
  <c r="Q236" i="15"/>
  <c r="P236" i="15"/>
  <c r="O236" i="15"/>
  <c r="N236" i="15"/>
  <c r="I236" i="15"/>
  <c r="T235" i="15"/>
  <c r="S235" i="15"/>
  <c r="R235" i="15"/>
  <c r="Q235" i="15"/>
  <c r="P235" i="15"/>
  <c r="O235" i="15"/>
  <c r="N235" i="15"/>
  <c r="I235" i="15"/>
  <c r="O233" i="15"/>
  <c r="O232" i="15"/>
  <c r="T231" i="15"/>
  <c r="S231" i="15"/>
  <c r="R231" i="15"/>
  <c r="Q231" i="15"/>
  <c r="Q228" i="15" s="1"/>
  <c r="Q222" i="15" s="1"/>
  <c r="P231" i="15"/>
  <c r="N231" i="15"/>
  <c r="O231" i="15" s="1"/>
  <c r="I231" i="15"/>
  <c r="I228" i="15" s="1"/>
  <c r="I222" i="15" s="1"/>
  <c r="O230" i="15"/>
  <c r="T229" i="15"/>
  <c r="S229" i="15"/>
  <c r="R229" i="15"/>
  <c r="Q229" i="15"/>
  <c r="P229" i="15"/>
  <c r="N229" i="15"/>
  <c r="O229" i="15" s="1"/>
  <c r="I229" i="15"/>
  <c r="T228" i="15"/>
  <c r="S228" i="15"/>
  <c r="R228" i="15"/>
  <c r="R222" i="15" s="1"/>
  <c r="P228" i="15"/>
  <c r="N228" i="15"/>
  <c r="N222" i="15" s="1"/>
  <c r="O222" i="15" s="1"/>
  <c r="O227" i="15"/>
  <c r="T226" i="15"/>
  <c r="S226" i="15"/>
  <c r="S223" i="15" s="1"/>
  <c r="S222" i="15" s="1"/>
  <c r="R226" i="15"/>
  <c r="Q226" i="15"/>
  <c r="P226" i="15"/>
  <c r="O226" i="15"/>
  <c r="N226" i="15"/>
  <c r="I226" i="15"/>
  <c r="O225" i="15"/>
  <c r="T224" i="15"/>
  <c r="S224" i="15"/>
  <c r="R224" i="15"/>
  <c r="Q224" i="15"/>
  <c r="P224" i="15"/>
  <c r="N224" i="15"/>
  <c r="O224" i="15" s="1"/>
  <c r="I224" i="15"/>
  <c r="T223" i="15"/>
  <c r="R223" i="15"/>
  <c r="Q223" i="15"/>
  <c r="P223" i="15"/>
  <c r="N223" i="15"/>
  <c r="O223" i="15" s="1"/>
  <c r="I223" i="15"/>
  <c r="T222" i="15"/>
  <c r="P222" i="15"/>
  <c r="O220" i="15"/>
  <c r="O219" i="15"/>
  <c r="T218" i="15"/>
  <c r="S218" i="15"/>
  <c r="R218" i="15"/>
  <c r="Q218" i="15"/>
  <c r="P218" i="15"/>
  <c r="N218" i="15"/>
  <c r="O218" i="15" s="1"/>
  <c r="I218" i="15"/>
  <c r="T217" i="15"/>
  <c r="S217" i="15"/>
  <c r="R217" i="15"/>
  <c r="Q217" i="15"/>
  <c r="P217" i="15"/>
  <c r="N217" i="15"/>
  <c r="O217" i="15" s="1"/>
  <c r="I217" i="15"/>
  <c r="T216" i="15"/>
  <c r="S216" i="15"/>
  <c r="R216" i="15"/>
  <c r="Q216" i="15"/>
  <c r="P216" i="15"/>
  <c r="N216" i="15"/>
  <c r="O216" i="15" s="1"/>
  <c r="I216" i="15"/>
  <c r="O214" i="15"/>
  <c r="O213" i="15"/>
  <c r="T212" i="15"/>
  <c r="S212" i="15"/>
  <c r="R212" i="15"/>
  <c r="Q212" i="15"/>
  <c r="P212" i="15"/>
  <c r="N212" i="15"/>
  <c r="O212" i="15" s="1"/>
  <c r="I212" i="15"/>
  <c r="T211" i="15"/>
  <c r="S211" i="15"/>
  <c r="R211" i="15"/>
  <c r="Q211" i="15"/>
  <c r="P211" i="15"/>
  <c r="N211" i="15"/>
  <c r="O211" i="15" s="1"/>
  <c r="I211" i="15"/>
  <c r="T210" i="15"/>
  <c r="S210" i="15"/>
  <c r="R210" i="15"/>
  <c r="Q210" i="15"/>
  <c r="P210" i="15"/>
  <c r="N210" i="15"/>
  <c r="O210" i="15" s="1"/>
  <c r="I210" i="15"/>
  <c r="O208" i="15"/>
  <c r="T207" i="15"/>
  <c r="S207" i="15"/>
  <c r="R207" i="15"/>
  <c r="Q207" i="15"/>
  <c r="P207" i="15"/>
  <c r="N207" i="15"/>
  <c r="I207" i="15"/>
  <c r="O206" i="15"/>
  <c r="S205" i="15"/>
  <c r="O205" i="15"/>
  <c r="O204" i="15"/>
  <c r="T203" i="15"/>
  <c r="S203" i="15"/>
  <c r="R203" i="15"/>
  <c r="Q203" i="15"/>
  <c r="Q202" i="15" s="1"/>
  <c r="Q201" i="15" s="1"/>
  <c r="P203" i="15"/>
  <c r="N203" i="15"/>
  <c r="O203" i="15" s="1"/>
  <c r="I203" i="15"/>
  <c r="T202" i="15"/>
  <c r="S202" i="15"/>
  <c r="R202" i="15"/>
  <c r="P202" i="15"/>
  <c r="N202" i="15"/>
  <c r="I202" i="15"/>
  <c r="I201" i="15" s="1"/>
  <c r="T201" i="15"/>
  <c r="S201" i="15"/>
  <c r="R201" i="15"/>
  <c r="R184" i="15" s="1"/>
  <c r="P201" i="15"/>
  <c r="N201" i="15"/>
  <c r="O199" i="15"/>
  <c r="O198" i="15"/>
  <c r="T197" i="15"/>
  <c r="S197" i="15"/>
  <c r="R197" i="15"/>
  <c r="Q197" i="15"/>
  <c r="P197" i="15"/>
  <c r="O197" i="15"/>
  <c r="N197" i="15"/>
  <c r="I197" i="15"/>
  <c r="T196" i="15"/>
  <c r="S196" i="15"/>
  <c r="R196" i="15"/>
  <c r="Q196" i="15"/>
  <c r="P196" i="15"/>
  <c r="O196" i="15"/>
  <c r="N196" i="15"/>
  <c r="I196" i="15"/>
  <c r="T195" i="15"/>
  <c r="S195" i="15"/>
  <c r="S184" i="15" s="1"/>
  <c r="R195" i="15"/>
  <c r="Q195" i="15"/>
  <c r="P195" i="15"/>
  <c r="O195" i="15"/>
  <c r="N195" i="15"/>
  <c r="I195" i="15"/>
  <c r="O193" i="15"/>
  <c r="T192" i="15"/>
  <c r="S192" i="15"/>
  <c r="R192" i="15"/>
  <c r="Q192" i="15"/>
  <c r="P192" i="15"/>
  <c r="N192" i="15"/>
  <c r="O192" i="15" s="1"/>
  <c r="I192" i="15"/>
  <c r="O191" i="15"/>
  <c r="O190" i="15"/>
  <c r="O189" i="15"/>
  <c r="O188" i="15"/>
  <c r="T187" i="15"/>
  <c r="T186" i="15" s="1"/>
  <c r="T185" i="15" s="1"/>
  <c r="T184" i="15" s="1"/>
  <c r="S187" i="15"/>
  <c r="R187" i="15"/>
  <c r="Q187" i="15"/>
  <c r="P187" i="15"/>
  <c r="P186" i="15" s="1"/>
  <c r="P185" i="15" s="1"/>
  <c r="P184" i="15" s="1"/>
  <c r="N187" i="15"/>
  <c r="I187" i="15"/>
  <c r="I186" i="15" s="1"/>
  <c r="I185" i="15" s="1"/>
  <c r="I184" i="15" s="1"/>
  <c r="S186" i="15"/>
  <c r="R186" i="15"/>
  <c r="Q186" i="15"/>
  <c r="Q185" i="15" s="1"/>
  <c r="N186" i="15"/>
  <c r="S185" i="15"/>
  <c r="R185" i="15"/>
  <c r="N185" i="15"/>
  <c r="O182" i="15"/>
  <c r="T181" i="15"/>
  <c r="S181" i="15"/>
  <c r="R181" i="15"/>
  <c r="R176" i="15" s="1"/>
  <c r="R175" i="15" s="1"/>
  <c r="Q181" i="15"/>
  <c r="P181" i="15"/>
  <c r="N181" i="15"/>
  <c r="I181" i="15"/>
  <c r="O180" i="15"/>
  <c r="O179" i="15"/>
  <c r="O178" i="15"/>
  <c r="T177" i="15"/>
  <c r="T176" i="15" s="1"/>
  <c r="T175" i="15" s="1"/>
  <c r="S177" i="15"/>
  <c r="R177" i="15"/>
  <c r="Q177" i="15"/>
  <c r="P177" i="15"/>
  <c r="N177" i="15"/>
  <c r="I177" i="15"/>
  <c r="I176" i="15" s="1"/>
  <c r="I175" i="15" s="1"/>
  <c r="I154" i="15" s="1"/>
  <c r="S176" i="15"/>
  <c r="Q176" i="15"/>
  <c r="P176" i="15"/>
  <c r="P175" i="15" s="1"/>
  <c r="S175" i="15"/>
  <c r="Q175" i="15"/>
  <c r="O173" i="15"/>
  <c r="O172" i="15"/>
  <c r="O171" i="15"/>
  <c r="T170" i="15"/>
  <c r="S170" i="15"/>
  <c r="R170" i="15"/>
  <c r="Q170" i="15"/>
  <c r="P170" i="15"/>
  <c r="O170" i="15"/>
  <c r="N170" i="15"/>
  <c r="I170" i="15"/>
  <c r="T169" i="15"/>
  <c r="S169" i="15"/>
  <c r="R169" i="15"/>
  <c r="Q169" i="15"/>
  <c r="P169" i="15"/>
  <c r="O169" i="15"/>
  <c r="N169" i="15"/>
  <c r="I169" i="15"/>
  <c r="T168" i="15"/>
  <c r="S168" i="15"/>
  <c r="R168" i="15"/>
  <c r="Q168" i="15"/>
  <c r="P168" i="15"/>
  <c r="O168" i="15"/>
  <c r="N168" i="15"/>
  <c r="I168" i="15"/>
  <c r="O166" i="15"/>
  <c r="T165" i="15"/>
  <c r="T156" i="15" s="1"/>
  <c r="T155" i="15" s="1"/>
  <c r="S165" i="15"/>
  <c r="R165" i="15"/>
  <c r="Q165" i="15"/>
  <c r="P165" i="15"/>
  <c r="P156" i="15" s="1"/>
  <c r="P155" i="15" s="1"/>
  <c r="N165" i="15"/>
  <c r="O165" i="15" s="1"/>
  <c r="I165" i="15"/>
  <c r="O164" i="15"/>
  <c r="O163" i="15"/>
  <c r="T162" i="15"/>
  <c r="S162" i="15"/>
  <c r="S156" i="15" s="1"/>
  <c r="S155" i="15" s="1"/>
  <c r="R162" i="15"/>
  <c r="Q162" i="15"/>
  <c r="P162" i="15"/>
  <c r="N162" i="15"/>
  <c r="O162" i="15" s="1"/>
  <c r="I162" i="15"/>
  <c r="O160" i="15"/>
  <c r="O159" i="15"/>
  <c r="O158" i="15"/>
  <c r="T157" i="15"/>
  <c r="S157" i="15"/>
  <c r="R157" i="15"/>
  <c r="Q157" i="15"/>
  <c r="P157" i="15"/>
  <c r="N157" i="15"/>
  <c r="O157" i="15" s="1"/>
  <c r="I157" i="15"/>
  <c r="R156" i="15"/>
  <c r="Q156" i="15"/>
  <c r="N156" i="15"/>
  <c r="O156" i="15" s="1"/>
  <c r="I156" i="15"/>
  <c r="R155" i="15"/>
  <c r="Q155" i="15"/>
  <c r="Q154" i="15" s="1"/>
  <c r="N155" i="15"/>
  <c r="O155" i="15" s="1"/>
  <c r="I155" i="15"/>
  <c r="S154" i="15"/>
  <c r="R154" i="15"/>
  <c r="T152" i="15"/>
  <c r="O152" i="15"/>
  <c r="T151" i="15"/>
  <c r="S151" i="15"/>
  <c r="R151" i="15"/>
  <c r="Q151" i="15"/>
  <c r="P151" i="15"/>
  <c r="O151" i="15"/>
  <c r="N151" i="15"/>
  <c r="I151" i="15"/>
  <c r="T150" i="15"/>
  <c r="S150" i="15"/>
  <c r="R150" i="15"/>
  <c r="Q150" i="15"/>
  <c r="P150" i="15"/>
  <c r="O150" i="15"/>
  <c r="N150" i="15"/>
  <c r="I150" i="15"/>
  <c r="T149" i="15"/>
  <c r="S149" i="15"/>
  <c r="R149" i="15"/>
  <c r="Q149" i="15"/>
  <c r="P149" i="15"/>
  <c r="O149" i="15"/>
  <c r="N149" i="15"/>
  <c r="I149" i="15"/>
  <c r="R147" i="15"/>
  <c r="O147" i="15"/>
  <c r="T146" i="15"/>
  <c r="S146" i="15"/>
  <c r="R146" i="15"/>
  <c r="Q146" i="15"/>
  <c r="P146" i="15"/>
  <c r="N146" i="15"/>
  <c r="O146" i="15" s="1"/>
  <c r="I146" i="15"/>
  <c r="T145" i="15"/>
  <c r="S145" i="15"/>
  <c r="R145" i="15"/>
  <c r="Q145" i="15"/>
  <c r="P145" i="15"/>
  <c r="N145" i="15"/>
  <c r="O145" i="15" s="1"/>
  <c r="I145" i="15"/>
  <c r="T144" i="15"/>
  <c r="S144" i="15"/>
  <c r="R144" i="15"/>
  <c r="Q144" i="15"/>
  <c r="P144" i="15"/>
  <c r="N144" i="15"/>
  <c r="O144" i="15" s="1"/>
  <c r="I144" i="15"/>
  <c r="O142" i="15"/>
  <c r="T141" i="15"/>
  <c r="S141" i="15"/>
  <c r="R141" i="15"/>
  <c r="Q141" i="15"/>
  <c r="P141" i="15"/>
  <c r="O141" i="15"/>
  <c r="N141" i="15"/>
  <c r="I141" i="15"/>
  <c r="T140" i="15"/>
  <c r="S140" i="15"/>
  <c r="R140" i="15"/>
  <c r="Q140" i="15"/>
  <c r="P140" i="15"/>
  <c r="O140" i="15"/>
  <c r="N140" i="15"/>
  <c r="I140" i="15"/>
  <c r="T139" i="15"/>
  <c r="S139" i="15"/>
  <c r="R139" i="15"/>
  <c r="Q139" i="15"/>
  <c r="P139" i="15"/>
  <c r="O139" i="15"/>
  <c r="N139" i="15"/>
  <c r="I139" i="15"/>
  <c r="O137" i="15"/>
  <c r="T135" i="15"/>
  <c r="S135" i="15"/>
  <c r="R135" i="15"/>
  <c r="Q135" i="15"/>
  <c r="P135" i="15"/>
  <c r="O135" i="15"/>
  <c r="N135" i="15"/>
  <c r="I135" i="15"/>
  <c r="T134" i="15"/>
  <c r="S134" i="15"/>
  <c r="R134" i="15"/>
  <c r="Q134" i="15"/>
  <c r="P134" i="15"/>
  <c r="O134" i="15"/>
  <c r="N134" i="15"/>
  <c r="I134" i="15"/>
  <c r="T133" i="15"/>
  <c r="S133" i="15"/>
  <c r="R133" i="15"/>
  <c r="Q133" i="15"/>
  <c r="P133" i="15"/>
  <c r="O133" i="15"/>
  <c r="N133" i="15"/>
  <c r="I133" i="15"/>
  <c r="T130" i="15"/>
  <c r="T129" i="15" s="1"/>
  <c r="T128" i="15" s="1"/>
  <c r="T127" i="15" s="1"/>
  <c r="S130" i="15"/>
  <c r="R130" i="15"/>
  <c r="Q130" i="15"/>
  <c r="Q129" i="15" s="1"/>
  <c r="Q128" i="15" s="1"/>
  <c r="Q127" i="15" s="1"/>
  <c r="P130" i="15"/>
  <c r="P129" i="15" s="1"/>
  <c r="P128" i="15" s="1"/>
  <c r="P127" i="15" s="1"/>
  <c r="N130" i="15"/>
  <c r="I130" i="15"/>
  <c r="S129" i="15"/>
  <c r="S128" i="15" s="1"/>
  <c r="S127" i="15" s="1"/>
  <c r="R129" i="15"/>
  <c r="N129" i="15"/>
  <c r="N128" i="15" s="1"/>
  <c r="N127" i="15" s="1"/>
  <c r="O127" i="15" s="1"/>
  <c r="I129" i="15"/>
  <c r="R128" i="15"/>
  <c r="R127" i="15" s="1"/>
  <c r="I128" i="15"/>
  <c r="I127" i="15"/>
  <c r="O125" i="15"/>
  <c r="T124" i="15"/>
  <c r="S124" i="15"/>
  <c r="R124" i="15"/>
  <c r="Q124" i="15"/>
  <c r="P124" i="15"/>
  <c r="N124" i="15"/>
  <c r="O124" i="15" s="1"/>
  <c r="I124" i="15"/>
  <c r="O123" i="15"/>
  <c r="Q122" i="15"/>
  <c r="O122" i="15"/>
  <c r="O121" i="15"/>
  <c r="T120" i="15"/>
  <c r="S120" i="15"/>
  <c r="R120" i="15"/>
  <c r="Q120" i="15"/>
  <c r="P120" i="15"/>
  <c r="N120" i="15"/>
  <c r="O120" i="15" s="1"/>
  <c r="I120" i="15"/>
  <c r="T119" i="15"/>
  <c r="S119" i="15"/>
  <c r="R119" i="15"/>
  <c r="Q119" i="15"/>
  <c r="P119" i="15"/>
  <c r="N119" i="15"/>
  <c r="O119" i="15" s="1"/>
  <c r="I119" i="15"/>
  <c r="T118" i="15"/>
  <c r="S118" i="15"/>
  <c r="R118" i="15"/>
  <c r="Q118" i="15"/>
  <c r="P118" i="15"/>
  <c r="N118" i="15"/>
  <c r="O118" i="15" s="1"/>
  <c r="I118" i="15"/>
  <c r="O116" i="15"/>
  <c r="O115" i="15"/>
  <c r="T114" i="15"/>
  <c r="T107" i="15" s="1"/>
  <c r="T106" i="15" s="1"/>
  <c r="T58" i="15" s="1"/>
  <c r="S114" i="15"/>
  <c r="R114" i="15"/>
  <c r="Q114" i="15"/>
  <c r="P114" i="15"/>
  <c r="P107" i="15" s="1"/>
  <c r="P106" i="15" s="1"/>
  <c r="P58" i="15" s="1"/>
  <c r="O114" i="15"/>
  <c r="N114" i="15"/>
  <c r="I114" i="15"/>
  <c r="O113" i="15"/>
  <c r="T112" i="15"/>
  <c r="S112" i="15"/>
  <c r="R112" i="15"/>
  <c r="Q112" i="15"/>
  <c r="P112" i="15"/>
  <c r="N112" i="15"/>
  <c r="O112" i="15" s="1"/>
  <c r="I112" i="15"/>
  <c r="S111" i="15"/>
  <c r="S108" i="15" s="1"/>
  <c r="S107" i="15" s="1"/>
  <c r="S106" i="15" s="1"/>
  <c r="O111" i="15"/>
  <c r="S110" i="15"/>
  <c r="O110" i="15"/>
  <c r="O109" i="15"/>
  <c r="T108" i="15"/>
  <c r="R108" i="15"/>
  <c r="Q108" i="15"/>
  <c r="P108" i="15"/>
  <c r="N108" i="15"/>
  <c r="O108" i="15" s="1"/>
  <c r="I108" i="15"/>
  <c r="R107" i="15"/>
  <c r="Q107" i="15"/>
  <c r="N107" i="15"/>
  <c r="O107" i="15" s="1"/>
  <c r="I107" i="15"/>
  <c r="R106" i="15"/>
  <c r="Q106" i="15"/>
  <c r="N106" i="15"/>
  <c r="O106" i="15" s="1"/>
  <c r="I106" i="15"/>
  <c r="O104" i="15"/>
  <c r="O103" i="15"/>
  <c r="T102" i="15"/>
  <c r="S102" i="15"/>
  <c r="R102" i="15"/>
  <c r="Q102" i="15"/>
  <c r="P102" i="15"/>
  <c r="O102" i="15"/>
  <c r="N102" i="15"/>
  <c r="I102" i="15"/>
  <c r="T101" i="15"/>
  <c r="S101" i="15"/>
  <c r="R101" i="15"/>
  <c r="Q101" i="15"/>
  <c r="P101" i="15"/>
  <c r="O101" i="15"/>
  <c r="N101" i="15"/>
  <c r="I101" i="15"/>
  <c r="T100" i="15"/>
  <c r="S100" i="15"/>
  <c r="R100" i="15"/>
  <c r="Q100" i="15"/>
  <c r="P100" i="15"/>
  <c r="O100" i="15"/>
  <c r="N100" i="15"/>
  <c r="I100" i="15"/>
  <c r="O98" i="15"/>
  <c r="Q97" i="15"/>
  <c r="O97" i="15"/>
  <c r="O95" i="15"/>
  <c r="Q94" i="15"/>
  <c r="O94" i="15"/>
  <c r="T93" i="15"/>
  <c r="S93" i="15"/>
  <c r="R93" i="15"/>
  <c r="R80" i="15" s="1"/>
  <c r="R79" i="15" s="1"/>
  <c r="Q93" i="15"/>
  <c r="P93" i="15"/>
  <c r="N93" i="15"/>
  <c r="O93" i="15" s="1"/>
  <c r="I93" i="15"/>
  <c r="O92" i="15"/>
  <c r="O91" i="15"/>
  <c r="T90" i="15"/>
  <c r="S90" i="15"/>
  <c r="R90" i="15"/>
  <c r="Q90" i="15"/>
  <c r="P90" i="15"/>
  <c r="O90" i="15"/>
  <c r="N90" i="15"/>
  <c r="I90" i="15"/>
  <c r="S89" i="15"/>
  <c r="O89" i="15"/>
  <c r="Q88" i="15"/>
  <c r="O88" i="15"/>
  <c r="T87" i="15"/>
  <c r="S87" i="15"/>
  <c r="R87" i="15"/>
  <c r="Q87" i="15"/>
  <c r="P87" i="15"/>
  <c r="O87" i="15"/>
  <c r="N87" i="15"/>
  <c r="I87" i="15"/>
  <c r="S86" i="15"/>
  <c r="S81" i="15" s="1"/>
  <c r="S80" i="15" s="1"/>
  <c r="S79" i="15" s="1"/>
  <c r="S58" i="15" s="1"/>
  <c r="O86" i="15"/>
  <c r="Q85" i="15"/>
  <c r="O85" i="15"/>
  <c r="Q84" i="15"/>
  <c r="O84" i="15"/>
  <c r="R83" i="15"/>
  <c r="O83" i="15"/>
  <c r="O82" i="15"/>
  <c r="T81" i="15"/>
  <c r="R81" i="15"/>
  <c r="Q81" i="15"/>
  <c r="P81" i="15"/>
  <c r="N81" i="15"/>
  <c r="O81" i="15" s="1"/>
  <c r="I81" i="15"/>
  <c r="T80" i="15"/>
  <c r="Q80" i="15"/>
  <c r="P80" i="15"/>
  <c r="I80" i="15"/>
  <c r="T79" i="15"/>
  <c r="Q79" i="15"/>
  <c r="P79" i="15"/>
  <c r="I79" i="15"/>
  <c r="O77" i="15"/>
  <c r="O76" i="15"/>
  <c r="O75" i="15"/>
  <c r="T73" i="15"/>
  <c r="S73" i="15"/>
  <c r="R73" i="15"/>
  <c r="Q73" i="15"/>
  <c r="P73" i="15"/>
  <c r="O73" i="15"/>
  <c r="N73" i="15"/>
  <c r="I73" i="15"/>
  <c r="T72" i="15"/>
  <c r="S72" i="15"/>
  <c r="R72" i="15"/>
  <c r="Q72" i="15"/>
  <c r="P72" i="15"/>
  <c r="O72" i="15"/>
  <c r="N72" i="15"/>
  <c r="I72" i="15"/>
  <c r="T71" i="15"/>
  <c r="S71" i="15"/>
  <c r="R71" i="15"/>
  <c r="Q71" i="15"/>
  <c r="P71" i="15"/>
  <c r="O71" i="15"/>
  <c r="N71" i="15"/>
  <c r="I71" i="15"/>
  <c r="O69" i="15"/>
  <c r="O68" i="15"/>
  <c r="T67" i="15"/>
  <c r="S67" i="15"/>
  <c r="R67" i="15"/>
  <c r="Q67" i="15"/>
  <c r="P67" i="15"/>
  <c r="N67" i="15"/>
  <c r="O67" i="15" s="1"/>
  <c r="I67" i="15"/>
  <c r="T66" i="15"/>
  <c r="S66" i="15"/>
  <c r="R66" i="15"/>
  <c r="Q66" i="15"/>
  <c r="P66" i="15"/>
  <c r="N66" i="15"/>
  <c r="O66" i="15" s="1"/>
  <c r="I66" i="15"/>
  <c r="T65" i="15"/>
  <c r="S65" i="15"/>
  <c r="R65" i="15"/>
  <c r="R58" i="15" s="1"/>
  <c r="Q65" i="15"/>
  <c r="Q58" i="15" s="1"/>
  <c r="P65" i="15"/>
  <c r="N65" i="15"/>
  <c r="I65" i="15"/>
  <c r="I58" i="15" s="1"/>
  <c r="I57" i="15" s="1"/>
  <c r="O63" i="15"/>
  <c r="O62" i="15"/>
  <c r="T61" i="15"/>
  <c r="S61" i="15"/>
  <c r="R61" i="15"/>
  <c r="Q61" i="15"/>
  <c r="P61" i="15"/>
  <c r="O61" i="15"/>
  <c r="N61" i="15"/>
  <c r="I61" i="15"/>
  <c r="T60" i="15"/>
  <c r="S60" i="15"/>
  <c r="R60" i="15"/>
  <c r="Q60" i="15"/>
  <c r="P60" i="15"/>
  <c r="O60" i="15"/>
  <c r="N60" i="15"/>
  <c r="I60" i="15"/>
  <c r="T59" i="15"/>
  <c r="S59" i="15"/>
  <c r="R59" i="15"/>
  <c r="Q59" i="15"/>
  <c r="P59" i="15"/>
  <c r="O59" i="15"/>
  <c r="N59" i="15"/>
  <c r="I59" i="15"/>
  <c r="M56" i="15"/>
  <c r="L56" i="15"/>
  <c r="K56" i="15"/>
  <c r="K775" i="15" s="1"/>
  <c r="J56" i="15"/>
  <c r="J775" i="15" s="1"/>
  <c r="N54" i="15"/>
  <c r="U54" i="15" s="1"/>
  <c r="U53" i="15" s="1"/>
  <c r="K53" i="15"/>
  <c r="J53" i="15"/>
  <c r="I53" i="15"/>
  <c r="U51" i="15"/>
  <c r="U50" i="15" s="1"/>
  <c r="N51" i="15"/>
  <c r="O51" i="15" s="1"/>
  <c r="R51" i="15" s="1"/>
  <c r="R50" i="15" s="1"/>
  <c r="K51" i="15"/>
  <c r="K50" i="15" s="1"/>
  <c r="J51" i="15"/>
  <c r="J50" i="15" s="1"/>
  <c r="N50" i="15"/>
  <c r="O50" i="15" s="1"/>
  <c r="I50" i="15"/>
  <c r="U48" i="15"/>
  <c r="U47" i="15" s="1"/>
  <c r="U46" i="15" s="1"/>
  <c r="O48" i="15"/>
  <c r="R48" i="15" s="1"/>
  <c r="R47" i="15" s="1"/>
  <c r="N47" i="15"/>
  <c r="O47" i="15" s="1"/>
  <c r="K47" i="15"/>
  <c r="K46" i="15" s="1"/>
  <c r="J47" i="15"/>
  <c r="J46" i="15" s="1"/>
  <c r="I47" i="15"/>
  <c r="I46" i="15"/>
  <c r="U44" i="15"/>
  <c r="T44" i="15"/>
  <c r="O44" i="15"/>
  <c r="K44" i="15"/>
  <c r="K43" i="15" s="1"/>
  <c r="U43" i="15"/>
  <c r="T43" i="15"/>
  <c r="N43" i="15"/>
  <c r="O43" i="15" s="1"/>
  <c r="J43" i="15"/>
  <c r="I43" i="15"/>
  <c r="U41" i="15"/>
  <c r="T41" i="15"/>
  <c r="O41" i="15"/>
  <c r="K41" i="15"/>
  <c r="U40" i="15"/>
  <c r="T40" i="15"/>
  <c r="N40" i="15"/>
  <c r="O40" i="15" s="1"/>
  <c r="K40" i="15"/>
  <c r="J40" i="15"/>
  <c r="I40" i="15"/>
  <c r="U38" i="15"/>
  <c r="Q38" i="15"/>
  <c r="N38" i="15"/>
  <c r="O38" i="15" s="1"/>
  <c r="U37" i="15"/>
  <c r="Q37" i="15"/>
  <c r="K37" i="15"/>
  <c r="J37" i="15"/>
  <c r="I37" i="15"/>
  <c r="U35" i="15"/>
  <c r="S35" i="15"/>
  <c r="O35" i="15"/>
  <c r="N35" i="15"/>
  <c r="J35" i="15"/>
  <c r="U34" i="15"/>
  <c r="S34" i="15"/>
  <c r="S30" i="15" s="1"/>
  <c r="N34" i="15"/>
  <c r="O34" i="15" s="1"/>
  <c r="K34" i="15"/>
  <c r="J34" i="15"/>
  <c r="I34" i="15"/>
  <c r="U32" i="15"/>
  <c r="U31" i="15" s="1"/>
  <c r="U30" i="15" s="1"/>
  <c r="P32" i="15"/>
  <c r="P31" i="15" s="1"/>
  <c r="P30" i="15" s="1"/>
  <c r="O32" i="15"/>
  <c r="N31" i="15"/>
  <c r="O31" i="15" s="1"/>
  <c r="K31" i="15"/>
  <c r="J31" i="15"/>
  <c r="J30" i="15" s="1"/>
  <c r="I31" i="15"/>
  <c r="I30" i="15" s="1"/>
  <c r="T30" i="15"/>
  <c r="R30" i="15"/>
  <c r="Q30" i="15"/>
  <c r="K30" i="15"/>
  <c r="U28" i="15"/>
  <c r="U27" i="15"/>
  <c r="T27" i="15"/>
  <c r="O27" i="15"/>
  <c r="U26" i="15"/>
  <c r="U25" i="15" s="1"/>
  <c r="T26" i="15"/>
  <c r="O26" i="15"/>
  <c r="J26" i="15"/>
  <c r="T25" i="15"/>
  <c r="N25" i="15"/>
  <c r="O25" i="15" s="1"/>
  <c r="K25" i="15"/>
  <c r="J25" i="15"/>
  <c r="I25" i="15"/>
  <c r="U23" i="15"/>
  <c r="T23" i="15"/>
  <c r="O23" i="15"/>
  <c r="U22" i="15"/>
  <c r="T22" i="15"/>
  <c r="T21" i="15" s="1"/>
  <c r="T20" i="15" s="1"/>
  <c r="T55" i="15" s="1"/>
  <c r="O22" i="15"/>
  <c r="U21" i="15"/>
  <c r="U20" i="15" s="1"/>
  <c r="N21" i="15"/>
  <c r="O21" i="15" s="1"/>
  <c r="K21" i="15"/>
  <c r="K20" i="15" s="1"/>
  <c r="J21" i="15"/>
  <c r="I21" i="15"/>
  <c r="I20" i="15" s="1"/>
  <c r="I55" i="15" s="1"/>
  <c r="S20" i="15"/>
  <c r="S55" i="15" s="1"/>
  <c r="R20" i="15"/>
  <c r="Q20" i="15"/>
  <c r="Q55" i="15" s="1"/>
  <c r="P20" i="15"/>
  <c r="P55" i="15" s="1"/>
  <c r="J20" i="15"/>
  <c r="J55" i="15" s="1"/>
  <c r="J776" i="15" s="1"/>
  <c r="I795" i="14"/>
  <c r="E33" i="1"/>
  <c r="F32" i="1"/>
  <c r="I794" i="14"/>
  <c r="I786" i="14"/>
  <c r="G27" i="1"/>
  <c r="G33" i="1"/>
  <c r="I788" i="14"/>
  <c r="N791" i="14"/>
  <c r="I791" i="14"/>
  <c r="N788" i="14"/>
  <c r="N794" i="14" s="1"/>
  <c r="M786" i="14"/>
  <c r="L786" i="14"/>
  <c r="K786" i="14"/>
  <c r="J786" i="14"/>
  <c r="U788" i="15" l="1"/>
  <c r="R775" i="15"/>
  <c r="K55" i="15"/>
  <c r="K776" i="15" s="1"/>
  <c r="Q184" i="15"/>
  <c r="N53" i="15"/>
  <c r="R54" i="15"/>
  <c r="R53" i="15" s="1"/>
  <c r="R46" i="15" s="1"/>
  <c r="R55" i="15" s="1"/>
  <c r="R776" i="15" s="1"/>
  <c r="R785" i="15" s="1"/>
  <c r="L776" i="15"/>
  <c r="L775" i="15"/>
  <c r="P154" i="15"/>
  <c r="T154" i="15"/>
  <c r="O177" i="15"/>
  <c r="O202" i="15"/>
  <c r="N20" i="15"/>
  <c r="M776" i="15"/>
  <c r="M775" i="15"/>
  <c r="O65" i="15"/>
  <c r="N80" i="15"/>
  <c r="O186" i="15"/>
  <c r="O201" i="15"/>
  <c r="O261" i="15"/>
  <c r="N302" i="15"/>
  <c r="O303" i="15"/>
  <c r="N37" i="15"/>
  <c r="O37" i="15" s="1"/>
  <c r="N46" i="15"/>
  <c r="O46" i="15" s="1"/>
  <c r="O181" i="15"/>
  <c r="N176" i="15"/>
  <c r="O185" i="15"/>
  <c r="O207" i="15"/>
  <c r="Q286" i="15"/>
  <c r="I356" i="15"/>
  <c r="O356" i="15" s="1"/>
  <c r="O357" i="15"/>
  <c r="O187" i="15"/>
  <c r="N242" i="15"/>
  <c r="N314" i="15"/>
  <c r="N366" i="15"/>
  <c r="O414" i="15"/>
  <c r="S407" i="15"/>
  <c r="S393" i="15" s="1"/>
  <c r="S286" i="15" s="1"/>
  <c r="N552" i="15"/>
  <c r="O552" i="15" s="1"/>
  <c r="O576" i="15"/>
  <c r="O535" i="15"/>
  <c r="N534" i="15"/>
  <c r="O562" i="15"/>
  <c r="N561" i="15"/>
  <c r="O561" i="15" s="1"/>
  <c r="O228" i="15"/>
  <c r="O307" i="15"/>
  <c r="O407" i="15"/>
  <c r="N393" i="15"/>
  <c r="O393" i="15" s="1"/>
  <c r="O467" i="15"/>
  <c r="Q553" i="15"/>
  <c r="Q552" i="15" s="1"/>
  <c r="Q486" i="15" s="1"/>
  <c r="N326" i="15"/>
  <c r="S422" i="15"/>
  <c r="S487" i="15"/>
  <c r="S486" i="15" s="1"/>
  <c r="N460" i="15"/>
  <c r="I467" i="15"/>
  <c r="I460" i="15" s="1"/>
  <c r="I459" i="15" s="1"/>
  <c r="I489" i="15"/>
  <c r="I488" i="15" s="1"/>
  <c r="O488" i="15" s="1"/>
  <c r="I498" i="15"/>
  <c r="I497" i="15" s="1"/>
  <c r="O497" i="15" s="1"/>
  <c r="I507" i="15"/>
  <c r="I506" i="15" s="1"/>
  <c r="O506" i="15" s="1"/>
  <c r="O540" i="15"/>
  <c r="N544" i="15"/>
  <c r="O565" i="15"/>
  <c r="N586" i="15"/>
  <c r="O591" i="15"/>
  <c r="I594" i="15"/>
  <c r="I575" i="15" s="1"/>
  <c r="O582" i="15"/>
  <c r="N599" i="15"/>
  <c r="O600" i="15"/>
  <c r="P638" i="15"/>
  <c r="P617" i="15" s="1"/>
  <c r="N619" i="15"/>
  <c r="I639" i="15"/>
  <c r="I638" i="15" s="1"/>
  <c r="I617" i="15" s="1"/>
  <c r="N677" i="15"/>
  <c r="N794" i="15"/>
  <c r="N655" i="15"/>
  <c r="N729" i="15"/>
  <c r="I787" i="14"/>
  <c r="N787" i="14"/>
  <c r="T786" i="14"/>
  <c r="T781" i="14"/>
  <c r="S781" i="14"/>
  <c r="R781" i="14"/>
  <c r="Q781" i="14"/>
  <c r="P781" i="14"/>
  <c r="O781" i="14"/>
  <c r="N781" i="14"/>
  <c r="I781" i="14"/>
  <c r="T778" i="14"/>
  <c r="T784" i="14" s="1"/>
  <c r="S778" i="14"/>
  <c r="S784" i="14" s="1"/>
  <c r="R778" i="14"/>
  <c r="R784" i="14" s="1"/>
  <c r="Q778" i="14"/>
  <c r="Q784" i="14" s="1"/>
  <c r="P778" i="14"/>
  <c r="P784" i="14" s="1"/>
  <c r="O778" i="14"/>
  <c r="O784" i="14" s="1"/>
  <c r="N778" i="14"/>
  <c r="N784" i="14" s="1"/>
  <c r="I778" i="14"/>
  <c r="I784" i="14" s="1"/>
  <c r="T777" i="14"/>
  <c r="S777" i="14"/>
  <c r="R777" i="14"/>
  <c r="Q777" i="14"/>
  <c r="P777" i="14"/>
  <c r="O777" i="14"/>
  <c r="N777" i="14"/>
  <c r="I777" i="14"/>
  <c r="O773" i="14"/>
  <c r="T772" i="14"/>
  <c r="S772" i="14"/>
  <c r="R772" i="14"/>
  <c r="R771" i="14" s="1"/>
  <c r="R770" i="14" s="1"/>
  <c r="R769" i="14" s="1"/>
  <c r="Q772" i="14"/>
  <c r="P772" i="14"/>
  <c r="N772" i="14"/>
  <c r="I772" i="14"/>
  <c r="I771" i="14" s="1"/>
  <c r="I770" i="14" s="1"/>
  <c r="I769" i="14" s="1"/>
  <c r="T771" i="14"/>
  <c r="S771" i="14"/>
  <c r="Q771" i="14"/>
  <c r="Q770" i="14" s="1"/>
  <c r="Q769" i="14" s="1"/>
  <c r="P771" i="14"/>
  <c r="N771" i="14"/>
  <c r="T770" i="14"/>
  <c r="T769" i="14" s="1"/>
  <c r="S770" i="14"/>
  <c r="P770" i="14"/>
  <c r="P769" i="14" s="1"/>
  <c r="N770" i="14"/>
  <c r="S769" i="14"/>
  <c r="N769" i="14"/>
  <c r="P767" i="14"/>
  <c r="O767" i="14"/>
  <c r="T766" i="14"/>
  <c r="T765" i="14" s="1"/>
  <c r="T764" i="14" s="1"/>
  <c r="T763" i="14" s="1"/>
  <c r="T762" i="14" s="1"/>
  <c r="S766" i="14"/>
  <c r="R766" i="14"/>
  <c r="Q766" i="14"/>
  <c r="Q765" i="14" s="1"/>
  <c r="Q764" i="14" s="1"/>
  <c r="Q763" i="14" s="1"/>
  <c r="P766" i="14"/>
  <c r="P765" i="14" s="1"/>
  <c r="P764" i="14" s="1"/>
  <c r="P763" i="14" s="1"/>
  <c r="N766" i="14"/>
  <c r="O766" i="14" s="1"/>
  <c r="I766" i="14"/>
  <c r="S765" i="14"/>
  <c r="S764" i="14" s="1"/>
  <c r="S763" i="14" s="1"/>
  <c r="S762" i="14" s="1"/>
  <c r="R765" i="14"/>
  <c r="N765" i="14"/>
  <c r="N764" i="14" s="1"/>
  <c r="I765" i="14"/>
  <c r="R764" i="14"/>
  <c r="R763" i="14" s="1"/>
  <c r="I764" i="14"/>
  <c r="I763" i="14" s="1"/>
  <c r="O759" i="14"/>
  <c r="T758" i="14"/>
  <c r="S758" i="14"/>
  <c r="R758" i="14"/>
  <c r="Q758" i="14"/>
  <c r="P758" i="14"/>
  <c r="N758" i="14"/>
  <c r="I758" i="14"/>
  <c r="O757" i="14"/>
  <c r="P756" i="14"/>
  <c r="O756" i="14"/>
  <c r="O755" i="14"/>
  <c r="O754" i="14"/>
  <c r="T753" i="14"/>
  <c r="T752" i="14" s="1"/>
  <c r="S753" i="14"/>
  <c r="R753" i="14"/>
  <c r="Q753" i="14"/>
  <c r="P753" i="14"/>
  <c r="P752" i="14" s="1"/>
  <c r="N753" i="14"/>
  <c r="I753" i="14"/>
  <c r="R752" i="14"/>
  <c r="N752" i="14"/>
  <c r="O751" i="14"/>
  <c r="O750" i="14"/>
  <c r="O749" i="14"/>
  <c r="T748" i="14"/>
  <c r="S748" i="14"/>
  <c r="R748" i="14"/>
  <c r="Q748" i="14"/>
  <c r="P748" i="14"/>
  <c r="N748" i="14"/>
  <c r="I748" i="14"/>
  <c r="O747" i="14"/>
  <c r="O746" i="14"/>
  <c r="O745" i="14"/>
  <c r="O744" i="14"/>
  <c r="T743" i="14"/>
  <c r="S743" i="14"/>
  <c r="S742" i="14" s="1"/>
  <c r="R743" i="14"/>
  <c r="Q743" i="14"/>
  <c r="P743" i="14"/>
  <c r="N743" i="14"/>
  <c r="N742" i="14" s="1"/>
  <c r="I743" i="14"/>
  <c r="T742" i="14"/>
  <c r="R742" i="14"/>
  <c r="P742" i="14"/>
  <c r="T737" i="14"/>
  <c r="S737" i="14"/>
  <c r="R737" i="14"/>
  <c r="Q737" i="14"/>
  <c r="P737" i="14"/>
  <c r="N737" i="14"/>
  <c r="I737" i="14"/>
  <c r="O736" i="14"/>
  <c r="O735" i="14"/>
  <c r="T734" i="14"/>
  <c r="T729" i="14" s="1"/>
  <c r="T728" i="14" s="1"/>
  <c r="S734" i="14"/>
  <c r="R734" i="14"/>
  <c r="Q734" i="14"/>
  <c r="P734" i="14"/>
  <c r="P729" i="14" s="1"/>
  <c r="P728" i="14" s="1"/>
  <c r="N734" i="14"/>
  <c r="I734" i="14"/>
  <c r="O733" i="14"/>
  <c r="O732" i="14"/>
  <c r="O731" i="14"/>
  <c r="T730" i="14"/>
  <c r="S730" i="14"/>
  <c r="R730" i="14"/>
  <c r="Q730" i="14"/>
  <c r="Q729" i="14" s="1"/>
  <c r="Q728" i="14" s="1"/>
  <c r="P730" i="14"/>
  <c r="N730" i="14"/>
  <c r="I730" i="14"/>
  <c r="O730" i="14" s="1"/>
  <c r="S729" i="14"/>
  <c r="S728" i="14"/>
  <c r="O725" i="14"/>
  <c r="O724" i="14"/>
  <c r="T723" i="14"/>
  <c r="S723" i="14"/>
  <c r="R723" i="14"/>
  <c r="Q723" i="14"/>
  <c r="Q718" i="14" s="1"/>
  <c r="Q717" i="14" s="1"/>
  <c r="Q716" i="14" s="1"/>
  <c r="P723" i="14"/>
  <c r="N723" i="14"/>
  <c r="I723" i="14"/>
  <c r="O722" i="14"/>
  <c r="O721" i="14"/>
  <c r="O720" i="14"/>
  <c r="T719" i="14"/>
  <c r="T718" i="14" s="1"/>
  <c r="T717" i="14" s="1"/>
  <c r="T716" i="14" s="1"/>
  <c r="S719" i="14"/>
  <c r="R719" i="14"/>
  <c r="R718" i="14" s="1"/>
  <c r="R717" i="14" s="1"/>
  <c r="R716" i="14" s="1"/>
  <c r="Q719" i="14"/>
  <c r="P719" i="14"/>
  <c r="P718" i="14" s="1"/>
  <c r="P717" i="14" s="1"/>
  <c r="P716" i="14" s="1"/>
  <c r="N719" i="14"/>
  <c r="O719" i="14" s="1"/>
  <c r="I719" i="14"/>
  <c r="O714" i="14"/>
  <c r="T713" i="14"/>
  <c r="S713" i="14"/>
  <c r="R713" i="14"/>
  <c r="Q713" i="14"/>
  <c r="P713" i="14"/>
  <c r="N713" i="14"/>
  <c r="I713" i="14"/>
  <c r="O713" i="14" s="1"/>
  <c r="O712" i="14"/>
  <c r="O711" i="14"/>
  <c r="T710" i="14"/>
  <c r="S710" i="14"/>
  <c r="R710" i="14"/>
  <c r="Q710" i="14"/>
  <c r="P710" i="14"/>
  <c r="N710" i="14"/>
  <c r="O710" i="14" s="1"/>
  <c r="I710" i="14"/>
  <c r="O709" i="14"/>
  <c r="O708" i="14"/>
  <c r="T707" i="14"/>
  <c r="S707" i="14"/>
  <c r="R707" i="14"/>
  <c r="Q707" i="14"/>
  <c r="P707" i="14"/>
  <c r="N707" i="14"/>
  <c r="N706" i="14" s="1"/>
  <c r="N705" i="14" s="1"/>
  <c r="N704" i="14" s="1"/>
  <c r="I707" i="14"/>
  <c r="S706" i="14"/>
  <c r="R706" i="14"/>
  <c r="Q706" i="14"/>
  <c r="Q705" i="14" s="1"/>
  <c r="Q704" i="14" s="1"/>
  <c r="S705" i="14"/>
  <c r="S704" i="14" s="1"/>
  <c r="R705" i="14"/>
  <c r="R704" i="14" s="1"/>
  <c r="O702" i="14"/>
  <c r="T701" i="14"/>
  <c r="S701" i="14"/>
  <c r="R701" i="14"/>
  <c r="Q701" i="14"/>
  <c r="P701" i="14"/>
  <c r="N701" i="14"/>
  <c r="O701" i="14" s="1"/>
  <c r="I701" i="14"/>
  <c r="O700" i="14"/>
  <c r="O699" i="14"/>
  <c r="O698" i="14"/>
  <c r="T697" i="14"/>
  <c r="S697" i="14"/>
  <c r="R697" i="14"/>
  <c r="Q697" i="14"/>
  <c r="P697" i="14"/>
  <c r="N697" i="14"/>
  <c r="O697" i="14" s="1"/>
  <c r="I697" i="14"/>
  <c r="O696" i="14"/>
  <c r="P695" i="14"/>
  <c r="P693" i="14" s="1"/>
  <c r="P692" i="14" s="1"/>
  <c r="P691" i="14" s="1"/>
  <c r="O695" i="14"/>
  <c r="O694" i="14"/>
  <c r="T693" i="14"/>
  <c r="S693" i="14"/>
  <c r="S692" i="14" s="1"/>
  <c r="S691" i="14" s="1"/>
  <c r="R693" i="14"/>
  <c r="R692" i="14" s="1"/>
  <c r="R691" i="14" s="1"/>
  <c r="Q693" i="14"/>
  <c r="N693" i="14"/>
  <c r="I693" i="14"/>
  <c r="O693" i="14" s="1"/>
  <c r="Q692" i="14"/>
  <c r="Q691" i="14" s="1"/>
  <c r="P689" i="14"/>
  <c r="O689" i="14"/>
  <c r="O688" i="14"/>
  <c r="T687" i="14"/>
  <c r="S687" i="14"/>
  <c r="R687" i="14"/>
  <c r="Q687" i="14"/>
  <c r="P687" i="14"/>
  <c r="N687" i="14"/>
  <c r="I687" i="14"/>
  <c r="O686" i="14"/>
  <c r="O685" i="14"/>
  <c r="O684" i="14"/>
  <c r="T683" i="14"/>
  <c r="S683" i="14"/>
  <c r="S677" i="14" s="1"/>
  <c r="S676" i="14" s="1"/>
  <c r="R683" i="14"/>
  <c r="Q683" i="14"/>
  <c r="P683" i="14"/>
  <c r="O683" i="14"/>
  <c r="N683" i="14"/>
  <c r="I683" i="14"/>
  <c r="P682" i="14"/>
  <c r="O682" i="14"/>
  <c r="O681" i="14"/>
  <c r="P680" i="14"/>
  <c r="O680" i="14"/>
  <c r="O679" i="14"/>
  <c r="T678" i="14"/>
  <c r="S678" i="14"/>
  <c r="R678" i="14"/>
  <c r="Q678" i="14"/>
  <c r="Q677" i="14" s="1"/>
  <c r="Q676" i="14" s="1"/>
  <c r="N678" i="14"/>
  <c r="I678" i="14"/>
  <c r="N677" i="14"/>
  <c r="N676" i="14" s="1"/>
  <c r="P674" i="14"/>
  <c r="P673" i="14"/>
  <c r="O673" i="14"/>
  <c r="T672" i="14"/>
  <c r="T666" i="14" s="1"/>
  <c r="T655" i="14" s="1"/>
  <c r="S672" i="14"/>
  <c r="R672" i="14"/>
  <c r="Q672" i="14"/>
  <c r="P672" i="14"/>
  <c r="N672" i="14"/>
  <c r="I672" i="14"/>
  <c r="O671" i="14"/>
  <c r="O670" i="14"/>
  <c r="O669" i="14"/>
  <c r="O668" i="14"/>
  <c r="T667" i="14"/>
  <c r="S667" i="14"/>
  <c r="S666" i="14" s="1"/>
  <c r="S655" i="14" s="1"/>
  <c r="R667" i="14"/>
  <c r="Q667" i="14"/>
  <c r="Q666" i="14" s="1"/>
  <c r="P667" i="14"/>
  <c r="N667" i="14"/>
  <c r="O667" i="14" s="1"/>
  <c r="I667" i="14"/>
  <c r="I666" i="14" s="1"/>
  <c r="I655" i="14" s="1"/>
  <c r="R666" i="14"/>
  <c r="P666" i="14"/>
  <c r="O665" i="14"/>
  <c r="O664" i="14"/>
  <c r="O663" i="14"/>
  <c r="T662" i="14"/>
  <c r="S662" i="14"/>
  <c r="R662" i="14"/>
  <c r="Q662" i="14"/>
  <c r="P662" i="14"/>
  <c r="N662" i="14"/>
  <c r="O662" i="14" s="1"/>
  <c r="I662" i="14"/>
  <c r="O661" i="14"/>
  <c r="O660" i="14"/>
  <c r="O659" i="14"/>
  <c r="O658" i="14"/>
  <c r="T657" i="14"/>
  <c r="S657" i="14"/>
  <c r="R657" i="14"/>
  <c r="Q657" i="14"/>
  <c r="P657" i="14"/>
  <c r="N657" i="14"/>
  <c r="O657" i="14" s="1"/>
  <c r="I657" i="14"/>
  <c r="T656" i="14"/>
  <c r="S656" i="14"/>
  <c r="R656" i="14"/>
  <c r="Q656" i="14"/>
  <c r="P656" i="14"/>
  <c r="P655" i="14" s="1"/>
  <c r="N656" i="14"/>
  <c r="O656" i="14" s="1"/>
  <c r="I656" i="14"/>
  <c r="P652" i="14"/>
  <c r="P651" i="14" s="1"/>
  <c r="O652" i="14"/>
  <c r="T651" i="14"/>
  <c r="S651" i="14"/>
  <c r="R651" i="14"/>
  <c r="R645" i="14" s="1"/>
  <c r="Q651" i="14"/>
  <c r="N651" i="14"/>
  <c r="O651" i="14" s="1"/>
  <c r="I651" i="14"/>
  <c r="O650" i="14"/>
  <c r="O649" i="14"/>
  <c r="O648" i="14"/>
  <c r="O647" i="14"/>
  <c r="T646" i="14"/>
  <c r="S646" i="14"/>
  <c r="R646" i="14"/>
  <c r="Q646" i="14"/>
  <c r="Q645" i="14" s="1"/>
  <c r="P646" i="14"/>
  <c r="N646" i="14"/>
  <c r="O646" i="14" s="1"/>
  <c r="I646" i="14"/>
  <c r="I645" i="14" s="1"/>
  <c r="I639" i="14" s="1"/>
  <c r="T645" i="14"/>
  <c r="S645" i="14"/>
  <c r="N645" i="14"/>
  <c r="O645" i="14" s="1"/>
  <c r="O644" i="14"/>
  <c r="O643" i="14"/>
  <c r="O642" i="14"/>
  <c r="T641" i="14"/>
  <c r="T640" i="14" s="1"/>
  <c r="T639" i="14" s="1"/>
  <c r="S641" i="14"/>
  <c r="R641" i="14"/>
  <c r="Q641" i="14"/>
  <c r="Q640" i="14" s="1"/>
  <c r="P641" i="14"/>
  <c r="P640" i="14" s="1"/>
  <c r="N641" i="14"/>
  <c r="O641" i="14" s="1"/>
  <c r="I641" i="14"/>
  <c r="S640" i="14"/>
  <c r="R640" i="14"/>
  <c r="I640" i="14"/>
  <c r="P636" i="14"/>
  <c r="P634" i="14" s="1"/>
  <c r="P628" i="14" s="1"/>
  <c r="O636" i="14"/>
  <c r="O635" i="14"/>
  <c r="T634" i="14"/>
  <c r="S634" i="14"/>
  <c r="R634" i="14"/>
  <c r="Q634" i="14"/>
  <c r="N634" i="14"/>
  <c r="I634" i="14"/>
  <c r="O633" i="14"/>
  <c r="P632" i="14"/>
  <c r="O632" i="14"/>
  <c r="O631" i="14"/>
  <c r="O630" i="14"/>
  <c r="T629" i="14"/>
  <c r="S629" i="14"/>
  <c r="R629" i="14"/>
  <c r="R628" i="14" s="1"/>
  <c r="Q629" i="14"/>
  <c r="P629" i="14"/>
  <c r="N629" i="14"/>
  <c r="O629" i="14" s="1"/>
  <c r="I629" i="14"/>
  <c r="I628" i="14" s="1"/>
  <c r="Q628" i="14"/>
  <c r="O627" i="14"/>
  <c r="T626" i="14"/>
  <c r="T620" i="14" s="1"/>
  <c r="S626" i="14"/>
  <c r="R626" i="14"/>
  <c r="Q626" i="14"/>
  <c r="P626" i="14"/>
  <c r="P620" i="14" s="1"/>
  <c r="N626" i="14"/>
  <c r="I626" i="14"/>
  <c r="O625" i="14"/>
  <c r="O624" i="14"/>
  <c r="O623" i="14"/>
  <c r="O622" i="14"/>
  <c r="T621" i="14"/>
  <c r="S621" i="14"/>
  <c r="S620" i="14" s="1"/>
  <c r="R621" i="14"/>
  <c r="Q621" i="14"/>
  <c r="P621" i="14"/>
  <c r="N621" i="14"/>
  <c r="N620" i="14" s="1"/>
  <c r="I621" i="14"/>
  <c r="O621" i="14" s="1"/>
  <c r="R620" i="14"/>
  <c r="Q620" i="14"/>
  <c r="I620" i="14"/>
  <c r="O615" i="14"/>
  <c r="O614" i="14"/>
  <c r="O613" i="14"/>
  <c r="T612" i="14"/>
  <c r="T611" i="14" s="1"/>
  <c r="T610" i="14" s="1"/>
  <c r="S612" i="14"/>
  <c r="S611" i="14" s="1"/>
  <c r="S610" i="14" s="1"/>
  <c r="R612" i="14"/>
  <c r="R611" i="14" s="1"/>
  <c r="R610" i="14" s="1"/>
  <c r="Q612" i="14"/>
  <c r="P612" i="14"/>
  <c r="P611" i="14" s="1"/>
  <c r="P610" i="14" s="1"/>
  <c r="N612" i="14"/>
  <c r="I612" i="14"/>
  <c r="I611" i="14" s="1"/>
  <c r="I610" i="14" s="1"/>
  <c r="Q611" i="14"/>
  <c r="Q610" i="14" s="1"/>
  <c r="N611" i="14"/>
  <c r="T608" i="14"/>
  <c r="O608" i="14"/>
  <c r="O607" i="14"/>
  <c r="O606" i="14"/>
  <c r="T605" i="14"/>
  <c r="S605" i="14"/>
  <c r="S604" i="14" s="1"/>
  <c r="S603" i="14" s="1"/>
  <c r="R605" i="14"/>
  <c r="Q605" i="14"/>
  <c r="Q604" i="14" s="1"/>
  <c r="Q603" i="14" s="1"/>
  <c r="P605" i="14"/>
  <c r="N605" i="14"/>
  <c r="O605" i="14" s="1"/>
  <c r="I605" i="14"/>
  <c r="I604" i="14" s="1"/>
  <c r="I603" i="14" s="1"/>
  <c r="T604" i="14"/>
  <c r="T603" i="14" s="1"/>
  <c r="R604" i="14"/>
  <c r="R603" i="14" s="1"/>
  <c r="P604" i="14"/>
  <c r="P603" i="14" s="1"/>
  <c r="O601" i="14"/>
  <c r="Q600" i="14"/>
  <c r="P600" i="14"/>
  <c r="P599" i="14" s="1"/>
  <c r="N600" i="14"/>
  <c r="N599" i="14" s="1"/>
  <c r="I600" i="14"/>
  <c r="I599" i="14" s="1"/>
  <c r="Q599" i="14"/>
  <c r="Q598" i="14"/>
  <c r="Q596" i="14" s="1"/>
  <c r="Q595" i="14" s="1"/>
  <c r="Q594" i="14" s="1"/>
  <c r="O598" i="14"/>
  <c r="Q597" i="14"/>
  <c r="O597" i="14"/>
  <c r="T596" i="14"/>
  <c r="T595" i="14" s="1"/>
  <c r="T594" i="14" s="1"/>
  <c r="S596" i="14"/>
  <c r="S595" i="14" s="1"/>
  <c r="S594" i="14" s="1"/>
  <c r="R596" i="14"/>
  <c r="P596" i="14"/>
  <c r="N596" i="14"/>
  <c r="N595" i="14" s="1"/>
  <c r="O595" i="14" s="1"/>
  <c r="I596" i="14"/>
  <c r="R595" i="14"/>
  <c r="R594" i="14" s="1"/>
  <c r="P595" i="14"/>
  <c r="I595" i="14"/>
  <c r="Q592" i="14"/>
  <c r="Q591" i="14" s="1"/>
  <c r="O592" i="14"/>
  <c r="T591" i="14"/>
  <c r="S591" i="14"/>
  <c r="S586" i="14" s="1"/>
  <c r="S585" i="14" s="1"/>
  <c r="R591" i="14"/>
  <c r="P591" i="14"/>
  <c r="O591" i="14"/>
  <c r="N591" i="14"/>
  <c r="I591" i="14"/>
  <c r="O590" i="14"/>
  <c r="O589" i="14"/>
  <c r="O588" i="14"/>
  <c r="T587" i="14"/>
  <c r="T586" i="14" s="1"/>
  <c r="T585" i="14" s="1"/>
  <c r="S587" i="14"/>
  <c r="R587" i="14"/>
  <c r="R586" i="14" s="1"/>
  <c r="R585" i="14" s="1"/>
  <c r="Q587" i="14"/>
  <c r="P587" i="14"/>
  <c r="N587" i="14"/>
  <c r="I587" i="14"/>
  <c r="I586" i="14" s="1"/>
  <c r="I585" i="14" s="1"/>
  <c r="P586" i="14"/>
  <c r="P585" i="14" s="1"/>
  <c r="N586" i="14"/>
  <c r="N585" i="14"/>
  <c r="O585" i="14" s="1"/>
  <c r="O583" i="14"/>
  <c r="T582" i="14"/>
  <c r="S582" i="14"/>
  <c r="R582" i="14"/>
  <c r="Q582" i="14"/>
  <c r="P582" i="14"/>
  <c r="N582" i="14"/>
  <c r="I582" i="14"/>
  <c r="O582" i="14" s="1"/>
  <c r="O581" i="14"/>
  <c r="O580" i="14"/>
  <c r="O579" i="14"/>
  <c r="T578" i="14"/>
  <c r="T577" i="14" s="1"/>
  <c r="T576" i="14" s="1"/>
  <c r="S578" i="14"/>
  <c r="R578" i="14"/>
  <c r="Q578" i="14"/>
  <c r="P578" i="14"/>
  <c r="P577" i="14" s="1"/>
  <c r="P576" i="14" s="1"/>
  <c r="N578" i="14"/>
  <c r="O578" i="14" s="1"/>
  <c r="I578" i="14"/>
  <c r="R577" i="14"/>
  <c r="R576" i="14"/>
  <c r="O573" i="14"/>
  <c r="O572" i="14"/>
  <c r="O571" i="14"/>
  <c r="T570" i="14"/>
  <c r="S570" i="14"/>
  <c r="R570" i="14"/>
  <c r="Q570" i="14"/>
  <c r="P570" i="14"/>
  <c r="N570" i="14"/>
  <c r="O570" i="14" s="1"/>
  <c r="I570" i="14"/>
  <c r="T569" i="14"/>
  <c r="S569" i="14"/>
  <c r="R569" i="14"/>
  <c r="Q569" i="14"/>
  <c r="P569" i="14"/>
  <c r="N569" i="14"/>
  <c r="O569" i="14" s="1"/>
  <c r="I569" i="14"/>
  <c r="T568" i="14"/>
  <c r="S568" i="14"/>
  <c r="R568" i="14"/>
  <c r="Q568" i="14"/>
  <c r="P568" i="14"/>
  <c r="N568" i="14"/>
  <c r="O568" i="14" s="1"/>
  <c r="I568" i="14"/>
  <c r="O566" i="14"/>
  <c r="T565" i="14"/>
  <c r="S565" i="14"/>
  <c r="R565" i="14"/>
  <c r="Q565" i="14"/>
  <c r="P565" i="14"/>
  <c r="N565" i="14"/>
  <c r="O565" i="14" s="1"/>
  <c r="I565" i="14"/>
  <c r="O564" i="14"/>
  <c r="T563" i="14"/>
  <c r="S563" i="14"/>
  <c r="S562" i="14" s="1"/>
  <c r="S561" i="14" s="1"/>
  <c r="R563" i="14"/>
  <c r="Q563" i="14"/>
  <c r="P563" i="14"/>
  <c r="N563" i="14"/>
  <c r="I563" i="14"/>
  <c r="Q562" i="14"/>
  <c r="Q561" i="14" s="1"/>
  <c r="I562" i="14"/>
  <c r="I561" i="14" s="1"/>
  <c r="T558" i="14"/>
  <c r="T557" i="14" s="1"/>
  <c r="S558" i="14"/>
  <c r="S557" i="14" s="1"/>
  <c r="R558" i="14"/>
  <c r="Q558" i="14"/>
  <c r="Q557" i="14" s="1"/>
  <c r="P558" i="14"/>
  <c r="N558" i="14"/>
  <c r="N557" i="14" s="1"/>
  <c r="I558" i="14"/>
  <c r="R557" i="14"/>
  <c r="P557" i="14"/>
  <c r="I557" i="14"/>
  <c r="T555" i="14"/>
  <c r="S555" i="14"/>
  <c r="S554" i="14" s="1"/>
  <c r="S553" i="14" s="1"/>
  <c r="R555" i="14"/>
  <c r="R554" i="14" s="1"/>
  <c r="R553" i="14" s="1"/>
  <c r="Q555" i="14"/>
  <c r="Q554" i="14" s="1"/>
  <c r="Q553" i="14" s="1"/>
  <c r="P555" i="14"/>
  <c r="N555" i="14"/>
  <c r="N554" i="14" s="1"/>
  <c r="N553" i="14" s="1"/>
  <c r="I555" i="14"/>
  <c r="T554" i="14"/>
  <c r="P554" i="14"/>
  <c r="P553" i="14" s="1"/>
  <c r="I554" i="14"/>
  <c r="I553" i="14" s="1"/>
  <c r="O550" i="14"/>
  <c r="T549" i="14"/>
  <c r="S549" i="14"/>
  <c r="R549" i="14"/>
  <c r="Q549" i="14"/>
  <c r="P549" i="14"/>
  <c r="N549" i="14"/>
  <c r="I549" i="14"/>
  <c r="O549" i="14" s="1"/>
  <c r="O548" i="14"/>
  <c r="T547" i="14"/>
  <c r="S547" i="14"/>
  <c r="R547" i="14"/>
  <c r="Q547" i="14"/>
  <c r="P547" i="14"/>
  <c r="N547" i="14"/>
  <c r="I547" i="14"/>
  <c r="O546" i="14"/>
  <c r="T545" i="14"/>
  <c r="S545" i="14"/>
  <c r="S544" i="14" s="1"/>
  <c r="S543" i="14" s="1"/>
  <c r="R545" i="14"/>
  <c r="Q545" i="14"/>
  <c r="P545" i="14"/>
  <c r="N545" i="14"/>
  <c r="O545" i="14" s="1"/>
  <c r="I545" i="14"/>
  <c r="Q544" i="14"/>
  <c r="Q543" i="14" s="1"/>
  <c r="I544" i="14"/>
  <c r="I543" i="14" s="1"/>
  <c r="O541" i="14"/>
  <c r="T540" i="14"/>
  <c r="S540" i="14"/>
  <c r="R540" i="14"/>
  <c r="Q540" i="14"/>
  <c r="P540" i="14"/>
  <c r="N540" i="14"/>
  <c r="I540" i="14"/>
  <c r="O539" i="14"/>
  <c r="S538" i="14"/>
  <c r="O538" i="14"/>
  <c r="S537" i="14"/>
  <c r="S536" i="14" s="1"/>
  <c r="S535" i="14" s="1"/>
  <c r="S534" i="14" s="1"/>
  <c r="O537" i="14"/>
  <c r="T536" i="14"/>
  <c r="R536" i="14"/>
  <c r="Q536" i="14"/>
  <c r="Q535" i="14" s="1"/>
  <c r="Q534" i="14" s="1"/>
  <c r="P536" i="14"/>
  <c r="N536" i="14"/>
  <c r="I536" i="14"/>
  <c r="O536" i="14" s="1"/>
  <c r="O532" i="14"/>
  <c r="T531" i="14"/>
  <c r="S531" i="14"/>
  <c r="R531" i="14"/>
  <c r="Q531" i="14"/>
  <c r="P531" i="14"/>
  <c r="N531" i="14"/>
  <c r="O531" i="14" s="1"/>
  <c r="I531" i="14"/>
  <c r="O530" i="14"/>
  <c r="O529" i="14"/>
  <c r="T528" i="14"/>
  <c r="T527" i="14" s="1"/>
  <c r="T526" i="14" s="1"/>
  <c r="S528" i="14"/>
  <c r="R528" i="14"/>
  <c r="R527" i="14" s="1"/>
  <c r="R526" i="14" s="1"/>
  <c r="Q528" i="14"/>
  <c r="P528" i="14"/>
  <c r="P527" i="14" s="1"/>
  <c r="P526" i="14" s="1"/>
  <c r="N528" i="14"/>
  <c r="I528" i="14"/>
  <c r="S527" i="14"/>
  <c r="Q527" i="14"/>
  <c r="I527" i="14"/>
  <c r="I526" i="14" s="1"/>
  <c r="S526" i="14"/>
  <c r="Q526" i="14"/>
  <c r="O523" i="14"/>
  <c r="T522" i="14"/>
  <c r="T521" i="14" s="1"/>
  <c r="S522" i="14"/>
  <c r="S521" i="14" s="1"/>
  <c r="R522" i="14"/>
  <c r="Q522" i="14"/>
  <c r="Q521" i="14" s="1"/>
  <c r="P522" i="14"/>
  <c r="P521" i="14" s="1"/>
  <c r="N522" i="14"/>
  <c r="N521" i="14" s="1"/>
  <c r="I522" i="14"/>
  <c r="R521" i="14"/>
  <c r="I521" i="14"/>
  <c r="O520" i="14"/>
  <c r="T519" i="14"/>
  <c r="S519" i="14"/>
  <c r="R519" i="14"/>
  <c r="Q519" i="14"/>
  <c r="P519" i="14"/>
  <c r="N519" i="14"/>
  <c r="I519" i="14"/>
  <c r="O518" i="14"/>
  <c r="T517" i="14"/>
  <c r="S517" i="14"/>
  <c r="R517" i="14"/>
  <c r="Q517" i="14"/>
  <c r="P517" i="14"/>
  <c r="N517" i="14"/>
  <c r="I517" i="14"/>
  <c r="O516" i="14"/>
  <c r="O515" i="14"/>
  <c r="O514" i="14"/>
  <c r="T513" i="14"/>
  <c r="S513" i="14"/>
  <c r="R513" i="14"/>
  <c r="Q513" i="14"/>
  <c r="P513" i="14"/>
  <c r="N513" i="14"/>
  <c r="I513" i="14"/>
  <c r="O512" i="14"/>
  <c r="O511" i="14"/>
  <c r="O510" i="14"/>
  <c r="O509" i="14"/>
  <c r="T508" i="14"/>
  <c r="S508" i="14"/>
  <c r="R508" i="14"/>
  <c r="R507" i="14" s="1"/>
  <c r="R506" i="14" s="1"/>
  <c r="Q508" i="14"/>
  <c r="P508" i="14"/>
  <c r="P507" i="14" s="1"/>
  <c r="N508" i="14"/>
  <c r="O508" i="14" s="1"/>
  <c r="I508" i="14"/>
  <c r="O504" i="14"/>
  <c r="T503" i="14"/>
  <c r="S503" i="14"/>
  <c r="R503" i="14"/>
  <c r="Q503" i="14"/>
  <c r="P503" i="14"/>
  <c r="N503" i="14"/>
  <c r="O503" i="14" s="1"/>
  <c r="I503" i="14"/>
  <c r="O502" i="14"/>
  <c r="O501" i="14"/>
  <c r="O500" i="14"/>
  <c r="T499" i="14"/>
  <c r="T498" i="14" s="1"/>
  <c r="T497" i="14" s="1"/>
  <c r="S499" i="14"/>
  <c r="R499" i="14"/>
  <c r="R498" i="14" s="1"/>
  <c r="R497" i="14" s="1"/>
  <c r="Q499" i="14"/>
  <c r="P499" i="14"/>
  <c r="P498" i="14" s="1"/>
  <c r="P497" i="14" s="1"/>
  <c r="N499" i="14"/>
  <c r="I499" i="14"/>
  <c r="N498" i="14"/>
  <c r="N497" i="14"/>
  <c r="O495" i="14"/>
  <c r="T494" i="14"/>
  <c r="S494" i="14"/>
  <c r="R494" i="14"/>
  <c r="Q494" i="14"/>
  <c r="P494" i="14"/>
  <c r="N494" i="14"/>
  <c r="I494" i="14"/>
  <c r="I489" i="14" s="1"/>
  <c r="I488" i="14" s="1"/>
  <c r="O493" i="14"/>
  <c r="O492" i="14"/>
  <c r="O491" i="14"/>
  <c r="T490" i="14"/>
  <c r="T489" i="14" s="1"/>
  <c r="T488" i="14" s="1"/>
  <c r="S490" i="14"/>
  <c r="R490" i="14"/>
  <c r="Q490" i="14"/>
  <c r="P490" i="14"/>
  <c r="P489" i="14" s="1"/>
  <c r="P488" i="14" s="1"/>
  <c r="N490" i="14"/>
  <c r="I490" i="14"/>
  <c r="R489" i="14"/>
  <c r="R488" i="14" s="1"/>
  <c r="P484" i="14"/>
  <c r="O484" i="14"/>
  <c r="T483" i="14"/>
  <c r="S483" i="14"/>
  <c r="R483" i="14"/>
  <c r="Q483" i="14"/>
  <c r="P483" i="14"/>
  <c r="O483" i="14"/>
  <c r="N483" i="14"/>
  <c r="I483" i="14"/>
  <c r="O482" i="14"/>
  <c r="O481" i="14"/>
  <c r="O480" i="14"/>
  <c r="O479" i="14"/>
  <c r="T478" i="14"/>
  <c r="S478" i="14"/>
  <c r="R478" i="14"/>
  <c r="Q478" i="14"/>
  <c r="P478" i="14"/>
  <c r="O478" i="14"/>
  <c r="N478" i="14"/>
  <c r="I478" i="14"/>
  <c r="T477" i="14"/>
  <c r="S477" i="14"/>
  <c r="R477" i="14"/>
  <c r="Q477" i="14"/>
  <c r="P477" i="14"/>
  <c r="N477" i="14"/>
  <c r="O477" i="14" s="1"/>
  <c r="I477" i="14"/>
  <c r="T476" i="14"/>
  <c r="S476" i="14"/>
  <c r="R476" i="14"/>
  <c r="Q476" i="14"/>
  <c r="P476" i="14"/>
  <c r="O476" i="14"/>
  <c r="N476" i="14"/>
  <c r="I476" i="14"/>
  <c r="O474" i="14"/>
  <c r="T473" i="14"/>
  <c r="S473" i="14"/>
  <c r="R473" i="14"/>
  <c r="Q473" i="14"/>
  <c r="P473" i="14"/>
  <c r="N473" i="14"/>
  <c r="I473" i="14"/>
  <c r="O472" i="14"/>
  <c r="P471" i="14"/>
  <c r="O471" i="14"/>
  <c r="O470" i="14"/>
  <c r="O469" i="14"/>
  <c r="T468" i="14"/>
  <c r="S468" i="14"/>
  <c r="S467" i="14" s="1"/>
  <c r="S460" i="14" s="1"/>
  <c r="S459" i="14" s="1"/>
  <c r="R468" i="14"/>
  <c r="Q468" i="14"/>
  <c r="P468" i="14"/>
  <c r="N468" i="14"/>
  <c r="I468" i="14"/>
  <c r="O468" i="14" s="1"/>
  <c r="Q467" i="14"/>
  <c r="I467" i="14"/>
  <c r="O466" i="14"/>
  <c r="O465" i="14"/>
  <c r="P464" i="14"/>
  <c r="P462" i="14" s="1"/>
  <c r="P461" i="14" s="1"/>
  <c r="O464" i="14"/>
  <c r="O463" i="14"/>
  <c r="T462" i="14"/>
  <c r="S462" i="14"/>
  <c r="S461" i="14" s="1"/>
  <c r="R462" i="14"/>
  <c r="Q462" i="14"/>
  <c r="N462" i="14"/>
  <c r="O462" i="14" s="1"/>
  <c r="I462" i="14"/>
  <c r="T461" i="14"/>
  <c r="R461" i="14"/>
  <c r="Q461" i="14"/>
  <c r="I461" i="14"/>
  <c r="P457" i="14"/>
  <c r="P456" i="14" s="1"/>
  <c r="P455" i="14" s="1"/>
  <c r="P454" i="14" s="1"/>
  <c r="P453" i="14" s="1"/>
  <c r="O457" i="14"/>
  <c r="T456" i="14"/>
  <c r="S456" i="14"/>
  <c r="S455" i="14" s="1"/>
  <c r="S454" i="14" s="1"/>
  <c r="S453" i="14" s="1"/>
  <c r="R456" i="14"/>
  <c r="Q456" i="14"/>
  <c r="N456" i="14"/>
  <c r="O456" i="14" s="1"/>
  <c r="I456" i="14"/>
  <c r="T455" i="14"/>
  <c r="R455" i="14"/>
  <c r="R454" i="14" s="1"/>
  <c r="R453" i="14" s="1"/>
  <c r="Q455" i="14"/>
  <c r="I455" i="14"/>
  <c r="I454" i="14" s="1"/>
  <c r="I453" i="14" s="1"/>
  <c r="T454" i="14"/>
  <c r="Q454" i="14"/>
  <c r="Q453" i="14" s="1"/>
  <c r="T453" i="14"/>
  <c r="P451" i="14"/>
  <c r="O451" i="14"/>
  <c r="O450" i="14"/>
  <c r="O449" i="14"/>
  <c r="T448" i="14"/>
  <c r="S448" i="14"/>
  <c r="S447" i="14" s="1"/>
  <c r="R448" i="14"/>
  <c r="R447" i="14" s="1"/>
  <c r="R442" i="14" s="1"/>
  <c r="Q448" i="14"/>
  <c r="Q447" i="14" s="1"/>
  <c r="P448" i="14"/>
  <c r="N448" i="14"/>
  <c r="O448" i="14" s="1"/>
  <c r="I448" i="14"/>
  <c r="T447" i="14"/>
  <c r="P447" i="14"/>
  <c r="I447" i="14"/>
  <c r="O446" i="14"/>
  <c r="O445" i="14"/>
  <c r="O444" i="14"/>
  <c r="T443" i="14"/>
  <c r="S443" i="14"/>
  <c r="R443" i="14"/>
  <c r="Q443" i="14"/>
  <c r="P443" i="14"/>
  <c r="N443" i="14"/>
  <c r="I443" i="14"/>
  <c r="O443" i="14" s="1"/>
  <c r="O440" i="14"/>
  <c r="T439" i="14"/>
  <c r="S439" i="14"/>
  <c r="R439" i="14"/>
  <c r="R438" i="14" s="1"/>
  <c r="R437" i="14" s="1"/>
  <c r="Q439" i="14"/>
  <c r="Q438" i="14" s="1"/>
  <c r="Q437" i="14" s="1"/>
  <c r="P439" i="14"/>
  <c r="N439" i="14"/>
  <c r="I439" i="14"/>
  <c r="I438" i="14" s="1"/>
  <c r="I437" i="14" s="1"/>
  <c r="T438" i="14"/>
  <c r="T437" i="14" s="1"/>
  <c r="S438" i="14"/>
  <c r="P438" i="14"/>
  <c r="P437" i="14" s="1"/>
  <c r="N438" i="14"/>
  <c r="S437" i="14"/>
  <c r="N437" i="14"/>
  <c r="R435" i="14"/>
  <c r="R433" i="14" s="1"/>
  <c r="O435" i="14"/>
  <c r="O434" i="14"/>
  <c r="T433" i="14"/>
  <c r="S433" i="14"/>
  <c r="Q433" i="14"/>
  <c r="P433" i="14"/>
  <c r="N433" i="14"/>
  <c r="O433" i="14" s="1"/>
  <c r="I433" i="14"/>
  <c r="O432" i="14"/>
  <c r="T431" i="14"/>
  <c r="S431" i="14"/>
  <c r="R431" i="14"/>
  <c r="Q431" i="14"/>
  <c r="P431" i="14"/>
  <c r="N431" i="14"/>
  <c r="O431" i="14" s="1"/>
  <c r="I431" i="14"/>
  <c r="O430" i="14"/>
  <c r="T429" i="14"/>
  <c r="S429" i="14"/>
  <c r="R429" i="14"/>
  <c r="Q429" i="14"/>
  <c r="P429" i="14"/>
  <c r="N429" i="14"/>
  <c r="I429" i="14"/>
  <c r="O429" i="14" s="1"/>
  <c r="P428" i="14"/>
  <c r="P425" i="14" s="1"/>
  <c r="O428" i="14"/>
  <c r="R427" i="14"/>
  <c r="O427" i="14"/>
  <c r="R426" i="14"/>
  <c r="O426" i="14"/>
  <c r="T425" i="14"/>
  <c r="S425" i="14"/>
  <c r="S424" i="14" s="1"/>
  <c r="S423" i="14" s="1"/>
  <c r="R425" i="14"/>
  <c r="Q425" i="14"/>
  <c r="O425" i="14"/>
  <c r="N425" i="14"/>
  <c r="I425" i="14"/>
  <c r="I424" i="14" s="1"/>
  <c r="I423" i="14" s="1"/>
  <c r="Q424" i="14"/>
  <c r="Q423" i="14" s="1"/>
  <c r="O420" i="14"/>
  <c r="O419" i="14"/>
  <c r="O418" i="14"/>
  <c r="T417" i="14"/>
  <c r="T416" i="14" s="1"/>
  <c r="S417" i="14"/>
  <c r="R417" i="14"/>
  <c r="R416" i="14" s="1"/>
  <c r="Q417" i="14"/>
  <c r="P417" i="14"/>
  <c r="P416" i="14" s="1"/>
  <c r="N417" i="14"/>
  <c r="I417" i="14"/>
  <c r="I416" i="14" s="1"/>
  <c r="S416" i="14"/>
  <c r="Q416" i="14"/>
  <c r="N416" i="14"/>
  <c r="T415" i="14"/>
  <c r="O415" i="14"/>
  <c r="T414" i="14"/>
  <c r="S414" i="14"/>
  <c r="R414" i="14"/>
  <c r="R408" i="14" s="1"/>
  <c r="Q414" i="14"/>
  <c r="P414" i="14"/>
  <c r="P408" i="14" s="1"/>
  <c r="N414" i="14"/>
  <c r="I414" i="14"/>
  <c r="O413" i="14"/>
  <c r="O412" i="14"/>
  <c r="T411" i="14"/>
  <c r="T409" i="14" s="1"/>
  <c r="O411" i="14"/>
  <c r="O410" i="14"/>
  <c r="S409" i="14"/>
  <c r="S408" i="14" s="1"/>
  <c r="S407" i="14" s="1"/>
  <c r="R409" i="14"/>
  <c r="Q409" i="14"/>
  <c r="Q408" i="14" s="1"/>
  <c r="Q407" i="14" s="1"/>
  <c r="P409" i="14"/>
  <c r="N409" i="14"/>
  <c r="I409" i="14"/>
  <c r="I408" i="14"/>
  <c r="I407" i="14" s="1"/>
  <c r="I393" i="14" s="1"/>
  <c r="O405" i="14"/>
  <c r="O404" i="14"/>
  <c r="O403" i="14"/>
  <c r="T402" i="14"/>
  <c r="S402" i="14"/>
  <c r="S401" i="14" s="1"/>
  <c r="R402" i="14"/>
  <c r="Q402" i="14"/>
  <c r="Q401" i="14" s="1"/>
  <c r="P402" i="14"/>
  <c r="N402" i="14"/>
  <c r="O402" i="14" s="1"/>
  <c r="I402" i="14"/>
  <c r="T401" i="14"/>
  <c r="R401" i="14"/>
  <c r="P401" i="14"/>
  <c r="I401" i="14"/>
  <c r="O400" i="14"/>
  <c r="O399" i="14"/>
  <c r="O398" i="14"/>
  <c r="O397" i="14"/>
  <c r="T396" i="14"/>
  <c r="S396" i="14"/>
  <c r="S395" i="14" s="1"/>
  <c r="S394" i="14" s="1"/>
  <c r="R396" i="14"/>
  <c r="Q396" i="14"/>
  <c r="Q395" i="14" s="1"/>
  <c r="Q394" i="14" s="1"/>
  <c r="P396" i="14"/>
  <c r="N396" i="14"/>
  <c r="O396" i="14" s="1"/>
  <c r="I396" i="14"/>
  <c r="T395" i="14"/>
  <c r="T394" i="14" s="1"/>
  <c r="R395" i="14"/>
  <c r="R394" i="14" s="1"/>
  <c r="P395" i="14"/>
  <c r="P394" i="14" s="1"/>
  <c r="I395" i="14"/>
  <c r="I394" i="14" s="1"/>
  <c r="O391" i="14"/>
  <c r="T390" i="14"/>
  <c r="S390" i="14"/>
  <c r="R390" i="14"/>
  <c r="Q390" i="14"/>
  <c r="P390" i="14"/>
  <c r="N390" i="14"/>
  <c r="I390" i="14"/>
  <c r="O389" i="14"/>
  <c r="O388" i="14"/>
  <c r="O387" i="14"/>
  <c r="T386" i="14"/>
  <c r="S386" i="14"/>
  <c r="R386" i="14"/>
  <c r="Q386" i="14"/>
  <c r="P386" i="14"/>
  <c r="N386" i="14"/>
  <c r="O386" i="14" s="1"/>
  <c r="I386" i="14"/>
  <c r="T385" i="14"/>
  <c r="R385" i="14"/>
  <c r="P385" i="14"/>
  <c r="T384" i="14"/>
  <c r="R384" i="14"/>
  <c r="P384" i="14"/>
  <c r="O382" i="14"/>
  <c r="T381" i="14"/>
  <c r="S381" i="14"/>
  <c r="S380" i="14" s="1"/>
  <c r="S379" i="14" s="1"/>
  <c r="R381" i="14"/>
  <c r="Q381" i="14"/>
  <c r="Q380" i="14" s="1"/>
  <c r="Q379" i="14" s="1"/>
  <c r="P381" i="14"/>
  <c r="N381" i="14"/>
  <c r="N380" i="14" s="1"/>
  <c r="N379" i="14" s="1"/>
  <c r="I381" i="14"/>
  <c r="T380" i="14"/>
  <c r="T379" i="14" s="1"/>
  <c r="R380" i="14"/>
  <c r="R379" i="14" s="1"/>
  <c r="P380" i="14"/>
  <c r="P379" i="14" s="1"/>
  <c r="I380" i="14"/>
  <c r="P377" i="14"/>
  <c r="P376" i="14" s="1"/>
  <c r="P375" i="14" s="1"/>
  <c r="P374" i="14" s="1"/>
  <c r="O377" i="14"/>
  <c r="T376" i="14"/>
  <c r="T375" i="14" s="1"/>
  <c r="T374" i="14" s="1"/>
  <c r="S376" i="14"/>
  <c r="R376" i="14"/>
  <c r="R375" i="14" s="1"/>
  <c r="R374" i="14" s="1"/>
  <c r="Q376" i="14"/>
  <c r="N376" i="14"/>
  <c r="I376" i="14"/>
  <c r="O376" i="14" s="1"/>
  <c r="S375" i="14"/>
  <c r="Q375" i="14"/>
  <c r="N375" i="14"/>
  <c r="I375" i="14"/>
  <c r="O375" i="14" s="1"/>
  <c r="S374" i="14"/>
  <c r="Q374" i="14"/>
  <c r="N374" i="14"/>
  <c r="I374" i="14"/>
  <c r="O374" i="14" s="1"/>
  <c r="O372" i="14"/>
  <c r="O371" i="14"/>
  <c r="T370" i="14"/>
  <c r="S370" i="14"/>
  <c r="S366" i="14" s="1"/>
  <c r="S365" i="14" s="1"/>
  <c r="R370" i="14"/>
  <c r="Q370" i="14"/>
  <c r="Q366" i="14" s="1"/>
  <c r="Q365" i="14" s="1"/>
  <c r="P370" i="14"/>
  <c r="N370" i="14"/>
  <c r="I370" i="14"/>
  <c r="O369" i="14"/>
  <c r="O368" i="14"/>
  <c r="T367" i="14"/>
  <c r="S367" i="14"/>
  <c r="R367" i="14"/>
  <c r="Q367" i="14"/>
  <c r="P367" i="14"/>
  <c r="N367" i="14"/>
  <c r="O367" i="14" s="1"/>
  <c r="I367" i="14"/>
  <c r="T366" i="14"/>
  <c r="R366" i="14"/>
  <c r="P366" i="14"/>
  <c r="N366" i="14"/>
  <c r="O366" i="14" s="1"/>
  <c r="I366" i="14"/>
  <c r="T365" i="14"/>
  <c r="R365" i="14"/>
  <c r="P365" i="14"/>
  <c r="N365" i="14"/>
  <c r="O365" i="14" s="1"/>
  <c r="I365" i="14"/>
  <c r="O363" i="14"/>
  <c r="T362" i="14"/>
  <c r="S362" i="14"/>
  <c r="R362" i="14"/>
  <c r="Q362" i="14"/>
  <c r="P362" i="14"/>
  <c r="N362" i="14"/>
  <c r="O362" i="14" s="1"/>
  <c r="I362" i="14"/>
  <c r="O361" i="14"/>
  <c r="O360" i="14"/>
  <c r="O359" i="14"/>
  <c r="T358" i="14"/>
  <c r="S358" i="14"/>
  <c r="S357" i="14" s="1"/>
  <c r="S356" i="14" s="1"/>
  <c r="R358" i="14"/>
  <c r="Q358" i="14"/>
  <c r="Q357" i="14" s="1"/>
  <c r="Q356" i="14" s="1"/>
  <c r="P358" i="14"/>
  <c r="N358" i="14"/>
  <c r="I358" i="14"/>
  <c r="O358" i="14" s="1"/>
  <c r="O354" i="14"/>
  <c r="O353" i="14"/>
  <c r="O352" i="14"/>
  <c r="T351" i="14"/>
  <c r="T350" i="14" s="1"/>
  <c r="T349" i="14" s="1"/>
  <c r="S351" i="14"/>
  <c r="R351" i="14"/>
  <c r="R350" i="14" s="1"/>
  <c r="R349" i="14" s="1"/>
  <c r="Q351" i="14"/>
  <c r="P351" i="14"/>
  <c r="P350" i="14" s="1"/>
  <c r="P349" i="14" s="1"/>
  <c r="N351" i="14"/>
  <c r="I351" i="14"/>
  <c r="I350" i="14" s="1"/>
  <c r="I349" i="14" s="1"/>
  <c r="S350" i="14"/>
  <c r="S349" i="14" s="1"/>
  <c r="Q350" i="14"/>
  <c r="Q349" i="14" s="1"/>
  <c r="N350" i="14"/>
  <c r="O347" i="14"/>
  <c r="O346" i="14"/>
  <c r="T345" i="14"/>
  <c r="S345" i="14"/>
  <c r="R345" i="14"/>
  <c r="Q345" i="14"/>
  <c r="P345" i="14"/>
  <c r="N345" i="14"/>
  <c r="O345" i="14" s="1"/>
  <c r="I345" i="14"/>
  <c r="O344" i="14"/>
  <c r="T343" i="14"/>
  <c r="S343" i="14"/>
  <c r="R343" i="14"/>
  <c r="Q343" i="14"/>
  <c r="Q342" i="14" s="1"/>
  <c r="Q341" i="14" s="1"/>
  <c r="P343" i="14"/>
  <c r="N343" i="14"/>
  <c r="I343" i="14"/>
  <c r="S342" i="14"/>
  <c r="S341" i="14" s="1"/>
  <c r="I342" i="14"/>
  <c r="I341" i="14" s="1"/>
  <c r="O339" i="14"/>
  <c r="O338" i="14"/>
  <c r="O337" i="14"/>
  <c r="T336" i="14"/>
  <c r="S336" i="14"/>
  <c r="S335" i="14" s="1"/>
  <c r="S334" i="14" s="1"/>
  <c r="R336" i="14"/>
  <c r="Q336" i="14"/>
  <c r="Q335" i="14" s="1"/>
  <c r="Q334" i="14" s="1"/>
  <c r="P336" i="14"/>
  <c r="N336" i="14"/>
  <c r="O336" i="14" s="1"/>
  <c r="I336" i="14"/>
  <c r="T335" i="14"/>
  <c r="T334" i="14" s="1"/>
  <c r="R335" i="14"/>
  <c r="R334" i="14" s="1"/>
  <c r="P335" i="14"/>
  <c r="P334" i="14" s="1"/>
  <c r="I335" i="14"/>
  <c r="I334" i="14" s="1"/>
  <c r="O332" i="14"/>
  <c r="T331" i="14"/>
  <c r="S331" i="14"/>
  <c r="R331" i="14"/>
  <c r="Q331" i="14"/>
  <c r="P331" i="14"/>
  <c r="N331" i="14"/>
  <c r="I331" i="14"/>
  <c r="O330" i="14"/>
  <c r="O329" i="14"/>
  <c r="O328" i="14"/>
  <c r="T327" i="14"/>
  <c r="S327" i="14"/>
  <c r="R327" i="14"/>
  <c r="Q327" i="14"/>
  <c r="P327" i="14"/>
  <c r="N327" i="14"/>
  <c r="O327" i="14" s="1"/>
  <c r="I327" i="14"/>
  <c r="T326" i="14"/>
  <c r="R326" i="14"/>
  <c r="P326" i="14"/>
  <c r="T325" i="14"/>
  <c r="R325" i="14"/>
  <c r="P325" i="14"/>
  <c r="O323" i="14"/>
  <c r="T322" i="14"/>
  <c r="S322" i="14"/>
  <c r="R322" i="14"/>
  <c r="Q322" i="14"/>
  <c r="P322" i="14"/>
  <c r="N322" i="14"/>
  <c r="I322" i="14"/>
  <c r="P321" i="14"/>
  <c r="P319" i="14" s="1"/>
  <c r="P314" i="14" s="1"/>
  <c r="P313" i="14" s="1"/>
  <c r="O321" i="14"/>
  <c r="O320" i="14"/>
  <c r="T319" i="14"/>
  <c r="S319" i="14"/>
  <c r="R319" i="14"/>
  <c r="Q319" i="14"/>
  <c r="N319" i="14"/>
  <c r="O319" i="14" s="1"/>
  <c r="I319" i="14"/>
  <c r="O318" i="14"/>
  <c r="O317" i="14"/>
  <c r="O316" i="14"/>
  <c r="T315" i="14"/>
  <c r="S315" i="14"/>
  <c r="S314" i="14" s="1"/>
  <c r="S313" i="14" s="1"/>
  <c r="R315" i="14"/>
  <c r="Q315" i="14"/>
  <c r="P315" i="14"/>
  <c r="N315" i="14"/>
  <c r="I315" i="14"/>
  <c r="O315" i="14" s="1"/>
  <c r="Q314" i="14"/>
  <c r="Q313" i="14" s="1"/>
  <c r="P310" i="14"/>
  <c r="O310" i="14"/>
  <c r="T309" i="14"/>
  <c r="S309" i="14"/>
  <c r="R309" i="14"/>
  <c r="Q309" i="14"/>
  <c r="P309" i="14"/>
  <c r="N309" i="14"/>
  <c r="I309" i="14"/>
  <c r="O308" i="14"/>
  <c r="T307" i="14"/>
  <c r="S307" i="14"/>
  <c r="R307" i="14"/>
  <c r="Q307" i="14"/>
  <c r="P307" i="14"/>
  <c r="N307" i="14"/>
  <c r="O307" i="14" s="1"/>
  <c r="I307" i="14"/>
  <c r="O306" i="14"/>
  <c r="O305" i="14"/>
  <c r="T304" i="14"/>
  <c r="T303" i="14" s="1"/>
  <c r="T302" i="14" s="1"/>
  <c r="S304" i="14"/>
  <c r="R304" i="14"/>
  <c r="Q304" i="14"/>
  <c r="P304" i="14"/>
  <c r="P303" i="14" s="1"/>
  <c r="P302" i="14" s="1"/>
  <c r="N304" i="14"/>
  <c r="I304" i="14"/>
  <c r="R303" i="14"/>
  <c r="N303" i="14"/>
  <c r="R302" i="14"/>
  <c r="N302" i="14"/>
  <c r="O300" i="14"/>
  <c r="O299" i="14"/>
  <c r="O298" i="14"/>
  <c r="T297" i="14"/>
  <c r="T296" i="14" s="1"/>
  <c r="T295" i="14" s="1"/>
  <c r="S297" i="14"/>
  <c r="R297" i="14"/>
  <c r="R296" i="14" s="1"/>
  <c r="R295" i="14" s="1"/>
  <c r="Q297" i="14"/>
  <c r="P297" i="14"/>
  <c r="P296" i="14" s="1"/>
  <c r="P295" i="14" s="1"/>
  <c r="N297" i="14"/>
  <c r="I297" i="14"/>
  <c r="O297" i="14" s="1"/>
  <c r="S296" i="14"/>
  <c r="Q296" i="14"/>
  <c r="N296" i="14"/>
  <c r="I296" i="14"/>
  <c r="O296" i="14" s="1"/>
  <c r="S295" i="14"/>
  <c r="Q295" i="14"/>
  <c r="N295" i="14"/>
  <c r="I295" i="14"/>
  <c r="O295" i="14" s="1"/>
  <c r="O293" i="14"/>
  <c r="T292" i="14"/>
  <c r="S292" i="14"/>
  <c r="R292" i="14"/>
  <c r="Q292" i="14"/>
  <c r="P292" i="14"/>
  <c r="N292" i="14"/>
  <c r="I292" i="14"/>
  <c r="O291" i="14"/>
  <c r="T290" i="14"/>
  <c r="S290" i="14"/>
  <c r="R290" i="14"/>
  <c r="Q290" i="14"/>
  <c r="P290" i="14"/>
  <c r="N290" i="14"/>
  <c r="I290" i="14"/>
  <c r="O290" i="14" s="1"/>
  <c r="S289" i="14"/>
  <c r="Q289" i="14"/>
  <c r="Q288" i="14" s="1"/>
  <c r="S288" i="14"/>
  <c r="S284" i="14"/>
  <c r="O284" i="14"/>
  <c r="T283" i="14"/>
  <c r="S283" i="14"/>
  <c r="S279" i="14" s="1"/>
  <c r="S278" i="14" s="1"/>
  <c r="R283" i="14"/>
  <c r="Q283" i="14"/>
  <c r="Q279" i="14" s="1"/>
  <c r="Q278" i="14" s="1"/>
  <c r="P283" i="14"/>
  <c r="N283" i="14"/>
  <c r="I283" i="14"/>
  <c r="O282" i="14"/>
  <c r="R281" i="14"/>
  <c r="O281" i="14"/>
  <c r="T280" i="14"/>
  <c r="T279" i="14" s="1"/>
  <c r="T278" i="14" s="1"/>
  <c r="S280" i="14"/>
  <c r="R280" i="14"/>
  <c r="Q280" i="14"/>
  <c r="P280" i="14"/>
  <c r="P279" i="14" s="1"/>
  <c r="P278" i="14" s="1"/>
  <c r="P260" i="14" s="1"/>
  <c r="N280" i="14"/>
  <c r="I280" i="14"/>
  <c r="R279" i="14"/>
  <c r="N279" i="14"/>
  <c r="R278" i="14"/>
  <c r="N278" i="14"/>
  <c r="T276" i="14"/>
  <c r="T275" i="14" s="1"/>
  <c r="T262" i="14" s="1"/>
  <c r="T261" i="14" s="1"/>
  <c r="T260" i="14" s="1"/>
  <c r="O276" i="14"/>
  <c r="S275" i="14"/>
  <c r="R275" i="14"/>
  <c r="Q275" i="14"/>
  <c r="P275" i="14"/>
  <c r="N275" i="14"/>
  <c r="O275" i="14" s="1"/>
  <c r="I275" i="14"/>
  <c r="O274" i="14"/>
  <c r="O273" i="14"/>
  <c r="T272" i="14"/>
  <c r="S272" i="14"/>
  <c r="R272" i="14"/>
  <c r="Q272" i="14"/>
  <c r="P272" i="14"/>
  <c r="N272" i="14"/>
  <c r="I272" i="14"/>
  <c r="O271" i="14"/>
  <c r="T270" i="14"/>
  <c r="S270" i="14"/>
  <c r="R270" i="14"/>
  <c r="R262" i="14" s="1"/>
  <c r="R261" i="14" s="1"/>
  <c r="R260" i="14" s="1"/>
  <c r="Q270" i="14"/>
  <c r="P270" i="14"/>
  <c r="N270" i="14"/>
  <c r="O270" i="14" s="1"/>
  <c r="I270" i="14"/>
  <c r="O269" i="14"/>
  <c r="Q268" i="14"/>
  <c r="Q267" i="14" s="1"/>
  <c r="O268" i="14"/>
  <c r="T267" i="14"/>
  <c r="S267" i="14"/>
  <c r="R267" i="14"/>
  <c r="P267" i="14"/>
  <c r="N267" i="14"/>
  <c r="I267" i="14"/>
  <c r="T266" i="14"/>
  <c r="O266" i="14"/>
  <c r="O265" i="14"/>
  <c r="O264" i="14"/>
  <c r="T263" i="14"/>
  <c r="S263" i="14"/>
  <c r="R263" i="14"/>
  <c r="Q263" i="14"/>
  <c r="P263" i="14"/>
  <c r="N263" i="14"/>
  <c r="O263" i="14" s="1"/>
  <c r="I263" i="14"/>
  <c r="P262" i="14"/>
  <c r="P261" i="14"/>
  <c r="O258" i="14"/>
  <c r="T257" i="14"/>
  <c r="S257" i="14"/>
  <c r="R257" i="14"/>
  <c r="Q257" i="14"/>
  <c r="P257" i="14"/>
  <c r="N257" i="14"/>
  <c r="I257" i="14"/>
  <c r="O257" i="14" s="1"/>
  <c r="T256" i="14"/>
  <c r="S256" i="14"/>
  <c r="R256" i="14"/>
  <c r="Q256" i="14"/>
  <c r="P256" i="14"/>
  <c r="N256" i="14"/>
  <c r="I256" i="14"/>
  <c r="O256" i="14" s="1"/>
  <c r="T255" i="14"/>
  <c r="S255" i="14"/>
  <c r="R255" i="14"/>
  <c r="Q255" i="14"/>
  <c r="P255" i="14"/>
  <c r="N255" i="14"/>
  <c r="I255" i="14"/>
  <c r="O255" i="14" s="1"/>
  <c r="T253" i="14"/>
  <c r="T252" i="14" s="1"/>
  <c r="O253" i="14"/>
  <c r="S252" i="14"/>
  <c r="R252" i="14"/>
  <c r="Q252" i="14"/>
  <c r="P252" i="14"/>
  <c r="N252" i="14"/>
  <c r="I252" i="14"/>
  <c r="T251" i="14"/>
  <c r="O251" i="14"/>
  <c r="O250" i="14"/>
  <c r="O249" i="14"/>
  <c r="T248" i="14"/>
  <c r="S248" i="14"/>
  <c r="R248" i="14"/>
  <c r="Q248" i="14"/>
  <c r="P248" i="14"/>
  <c r="N248" i="14"/>
  <c r="I248" i="14"/>
  <c r="O248" i="14" s="1"/>
  <c r="O247" i="14"/>
  <c r="T246" i="14"/>
  <c r="O246" i="14"/>
  <c r="T245" i="14"/>
  <c r="T243" i="14" s="1"/>
  <c r="T242" i="14" s="1"/>
  <c r="T241" i="14" s="1"/>
  <c r="O245" i="14"/>
  <c r="O244" i="14"/>
  <c r="S243" i="14"/>
  <c r="R243" i="14"/>
  <c r="R242" i="14" s="1"/>
  <c r="Q243" i="14"/>
  <c r="P243" i="14"/>
  <c r="P242" i="14" s="1"/>
  <c r="N243" i="14"/>
  <c r="I243" i="14"/>
  <c r="S242" i="14"/>
  <c r="S241" i="14" s="1"/>
  <c r="Q242" i="14"/>
  <c r="Q241" i="14" s="1"/>
  <c r="I242" i="14"/>
  <c r="I241" i="14" s="1"/>
  <c r="R241" i="14"/>
  <c r="P241" i="14"/>
  <c r="T239" i="14"/>
  <c r="O239" i="14"/>
  <c r="T238" i="14"/>
  <c r="O238" i="14"/>
  <c r="S237" i="14"/>
  <c r="S236" i="14" s="1"/>
  <c r="R237" i="14"/>
  <c r="Q237" i="14"/>
  <c r="Q236" i="14" s="1"/>
  <c r="P237" i="14"/>
  <c r="N237" i="14"/>
  <c r="I237" i="14"/>
  <c r="I236" i="14" s="1"/>
  <c r="R236" i="14"/>
  <c r="R235" i="14" s="1"/>
  <c r="P236" i="14"/>
  <c r="P235" i="14" s="1"/>
  <c r="N236" i="14"/>
  <c r="S235" i="14"/>
  <c r="Q235" i="14"/>
  <c r="I235" i="14"/>
  <c r="O233" i="14"/>
  <c r="O232" i="14"/>
  <c r="T231" i="14"/>
  <c r="S231" i="14"/>
  <c r="R231" i="14"/>
  <c r="Q231" i="14"/>
  <c r="P231" i="14"/>
  <c r="N231" i="14"/>
  <c r="I231" i="14"/>
  <c r="O230" i="14"/>
  <c r="T229" i="14"/>
  <c r="S229" i="14"/>
  <c r="R229" i="14"/>
  <c r="R228" i="14" s="1"/>
  <c r="Q229" i="14"/>
  <c r="P229" i="14"/>
  <c r="N229" i="14"/>
  <c r="O229" i="14" s="1"/>
  <c r="I229" i="14"/>
  <c r="T228" i="14"/>
  <c r="P228" i="14"/>
  <c r="O227" i="14"/>
  <c r="T226" i="14"/>
  <c r="S226" i="14"/>
  <c r="S223" i="14" s="1"/>
  <c r="R226" i="14"/>
  <c r="Q226" i="14"/>
  <c r="Q223" i="14" s="1"/>
  <c r="P226" i="14"/>
  <c r="O226" i="14"/>
  <c r="N226" i="14"/>
  <c r="I226" i="14"/>
  <c r="O225" i="14"/>
  <c r="T224" i="14"/>
  <c r="T223" i="14" s="1"/>
  <c r="T222" i="14" s="1"/>
  <c r="S224" i="14"/>
  <c r="R224" i="14"/>
  <c r="R223" i="14" s="1"/>
  <c r="R222" i="14" s="1"/>
  <c r="Q224" i="14"/>
  <c r="P224" i="14"/>
  <c r="P223" i="14" s="1"/>
  <c r="P222" i="14" s="1"/>
  <c r="N224" i="14"/>
  <c r="I224" i="14"/>
  <c r="N223" i="14"/>
  <c r="O220" i="14"/>
  <c r="O219" i="14"/>
  <c r="T218" i="14"/>
  <c r="S218" i="14"/>
  <c r="S217" i="14" s="1"/>
  <c r="R218" i="14"/>
  <c r="Q218" i="14"/>
  <c r="Q217" i="14" s="1"/>
  <c r="Q216" i="14" s="1"/>
  <c r="P218" i="14"/>
  <c r="N218" i="14"/>
  <c r="I218" i="14"/>
  <c r="T217" i="14"/>
  <c r="T216" i="14" s="1"/>
  <c r="R217" i="14"/>
  <c r="R216" i="14" s="1"/>
  <c r="P217" i="14"/>
  <c r="P216" i="14" s="1"/>
  <c r="I217" i="14"/>
  <c r="I216" i="14" s="1"/>
  <c r="S216" i="14"/>
  <c r="O214" i="14"/>
  <c r="O213" i="14"/>
  <c r="T212" i="14"/>
  <c r="T211" i="14" s="1"/>
  <c r="S212" i="14"/>
  <c r="R212" i="14"/>
  <c r="R211" i="14" s="1"/>
  <c r="Q212" i="14"/>
  <c r="P212" i="14"/>
  <c r="P211" i="14" s="1"/>
  <c r="N212" i="14"/>
  <c r="I212" i="14"/>
  <c r="I211" i="14" s="1"/>
  <c r="S211" i="14"/>
  <c r="S210" i="14" s="1"/>
  <c r="Q211" i="14"/>
  <c r="Q210" i="14" s="1"/>
  <c r="N211" i="14"/>
  <c r="T210" i="14"/>
  <c r="R210" i="14"/>
  <c r="P210" i="14"/>
  <c r="I210" i="14"/>
  <c r="O208" i="14"/>
  <c r="T207" i="14"/>
  <c r="S207" i="14"/>
  <c r="R207" i="14"/>
  <c r="R202" i="14" s="1"/>
  <c r="R201" i="14" s="1"/>
  <c r="Q207" i="14"/>
  <c r="P207" i="14"/>
  <c r="N207" i="14"/>
  <c r="I207" i="14"/>
  <c r="O207" i="14" s="1"/>
  <c r="O206" i="14"/>
  <c r="S205" i="14"/>
  <c r="O205" i="14"/>
  <c r="O204" i="14"/>
  <c r="T203" i="14"/>
  <c r="S203" i="14"/>
  <c r="S202" i="14" s="1"/>
  <c r="R203" i="14"/>
  <c r="Q203" i="14"/>
  <c r="Q202" i="14" s="1"/>
  <c r="Q201" i="14" s="1"/>
  <c r="P203" i="14"/>
  <c r="N203" i="14"/>
  <c r="N202" i="14" s="1"/>
  <c r="I203" i="14"/>
  <c r="T202" i="14"/>
  <c r="T201" i="14" s="1"/>
  <c r="P202" i="14"/>
  <c r="P201" i="14" s="1"/>
  <c r="S201" i="14"/>
  <c r="N201" i="14"/>
  <c r="O199" i="14"/>
  <c r="O198" i="14"/>
  <c r="T197" i="14"/>
  <c r="S197" i="14"/>
  <c r="R197" i="14"/>
  <c r="Q197" i="14"/>
  <c r="P197" i="14"/>
  <c r="N197" i="14"/>
  <c r="O197" i="14" s="1"/>
  <c r="I197" i="14"/>
  <c r="T196" i="14"/>
  <c r="S196" i="14"/>
  <c r="R196" i="14"/>
  <c r="Q196" i="14"/>
  <c r="P196" i="14"/>
  <c r="N196" i="14"/>
  <c r="O196" i="14" s="1"/>
  <c r="I196" i="14"/>
  <c r="T195" i="14"/>
  <c r="S195" i="14"/>
  <c r="R195" i="14"/>
  <c r="Q195" i="14"/>
  <c r="P195" i="14"/>
  <c r="N195" i="14"/>
  <c r="O195" i="14" s="1"/>
  <c r="I195" i="14"/>
  <c r="O193" i="14"/>
  <c r="T192" i="14"/>
  <c r="S192" i="14"/>
  <c r="R192" i="14"/>
  <c r="Q192" i="14"/>
  <c r="P192" i="14"/>
  <c r="N192" i="14"/>
  <c r="O192" i="14" s="1"/>
  <c r="I192" i="14"/>
  <c r="O191" i="14"/>
  <c r="O190" i="14"/>
  <c r="O189" i="14"/>
  <c r="O188" i="14"/>
  <c r="T187" i="14"/>
  <c r="T186" i="14" s="1"/>
  <c r="T185" i="14" s="1"/>
  <c r="S187" i="14"/>
  <c r="R187" i="14"/>
  <c r="R186" i="14" s="1"/>
  <c r="R185" i="14" s="1"/>
  <c r="R184" i="14" s="1"/>
  <c r="Q187" i="14"/>
  <c r="P187" i="14"/>
  <c r="P186" i="14" s="1"/>
  <c r="P185" i="14" s="1"/>
  <c r="P184" i="14" s="1"/>
  <c r="N187" i="14"/>
  <c r="I187" i="14"/>
  <c r="S186" i="14"/>
  <c r="S185" i="14" s="1"/>
  <c r="Q186" i="14"/>
  <c r="Q185" i="14" s="1"/>
  <c r="N186" i="14"/>
  <c r="N185" i="14" s="1"/>
  <c r="O182" i="14"/>
  <c r="T181" i="14"/>
  <c r="S181" i="14"/>
  <c r="R181" i="14"/>
  <c r="Q181" i="14"/>
  <c r="P181" i="14"/>
  <c r="N181" i="14"/>
  <c r="I181" i="14"/>
  <c r="O180" i="14"/>
  <c r="O179" i="14"/>
  <c r="O178" i="14"/>
  <c r="T177" i="14"/>
  <c r="S177" i="14"/>
  <c r="R177" i="14"/>
  <c r="Q177" i="14"/>
  <c r="P177" i="14"/>
  <c r="N177" i="14"/>
  <c r="O177" i="14" s="1"/>
  <c r="I177" i="14"/>
  <c r="T176" i="14"/>
  <c r="R176" i="14"/>
  <c r="P176" i="14"/>
  <c r="T175" i="14"/>
  <c r="R175" i="14"/>
  <c r="P175" i="14"/>
  <c r="O173" i="14"/>
  <c r="O172" i="14"/>
  <c r="O171" i="14"/>
  <c r="T170" i="14"/>
  <c r="S170" i="14"/>
  <c r="S169" i="14" s="1"/>
  <c r="S168" i="14" s="1"/>
  <c r="R170" i="14"/>
  <c r="Q170" i="14"/>
  <c r="Q169" i="14" s="1"/>
  <c r="Q168" i="14" s="1"/>
  <c r="P170" i="14"/>
  <c r="N170" i="14"/>
  <c r="N169" i="14" s="1"/>
  <c r="N168" i="14" s="1"/>
  <c r="O168" i="14" s="1"/>
  <c r="I170" i="14"/>
  <c r="T169" i="14"/>
  <c r="T168" i="14" s="1"/>
  <c r="R169" i="14"/>
  <c r="R168" i="14" s="1"/>
  <c r="P169" i="14"/>
  <c r="P168" i="14" s="1"/>
  <c r="I169" i="14"/>
  <c r="I168" i="14"/>
  <c r="O166" i="14"/>
  <c r="T165" i="14"/>
  <c r="S165" i="14"/>
  <c r="R165" i="14"/>
  <c r="Q165" i="14"/>
  <c r="P165" i="14"/>
  <c r="N165" i="14"/>
  <c r="I165" i="14"/>
  <c r="O164" i="14"/>
  <c r="O163" i="14"/>
  <c r="T162" i="14"/>
  <c r="S162" i="14"/>
  <c r="R162" i="14"/>
  <c r="Q162" i="14"/>
  <c r="P162" i="14"/>
  <c r="N162" i="14"/>
  <c r="O162" i="14" s="1"/>
  <c r="I162" i="14"/>
  <c r="O160" i="14"/>
  <c r="O159" i="14"/>
  <c r="O158" i="14"/>
  <c r="T157" i="14"/>
  <c r="S157" i="14"/>
  <c r="R157" i="14"/>
  <c r="Q157" i="14"/>
  <c r="Q156" i="14" s="1"/>
  <c r="Q155" i="14" s="1"/>
  <c r="P157" i="14"/>
  <c r="N157" i="14"/>
  <c r="I157" i="14"/>
  <c r="I156" i="14" s="1"/>
  <c r="I155" i="14" s="1"/>
  <c r="S156" i="14"/>
  <c r="S155" i="14" s="1"/>
  <c r="U154" i="14"/>
  <c r="T152" i="14"/>
  <c r="T151" i="14" s="1"/>
  <c r="T150" i="14" s="1"/>
  <c r="T149" i="14" s="1"/>
  <c r="O152" i="14"/>
  <c r="S151" i="14"/>
  <c r="R151" i="14"/>
  <c r="Q151" i="14"/>
  <c r="Q150" i="14" s="1"/>
  <c r="Q149" i="14" s="1"/>
  <c r="P151" i="14"/>
  <c r="N151" i="14"/>
  <c r="O151" i="14" s="1"/>
  <c r="I151" i="14"/>
  <c r="S150" i="14"/>
  <c r="S149" i="14" s="1"/>
  <c r="S127" i="14" s="1"/>
  <c r="R150" i="14"/>
  <c r="R149" i="14" s="1"/>
  <c r="P150" i="14"/>
  <c r="P149" i="14" s="1"/>
  <c r="I150" i="14"/>
  <c r="I149" i="14" s="1"/>
  <c r="R147" i="14"/>
  <c r="O147" i="14"/>
  <c r="T146" i="14"/>
  <c r="T145" i="14" s="1"/>
  <c r="T144" i="14" s="1"/>
  <c r="S146" i="14"/>
  <c r="R146" i="14"/>
  <c r="R145" i="14" s="1"/>
  <c r="R144" i="14" s="1"/>
  <c r="Q146" i="14"/>
  <c r="P146" i="14"/>
  <c r="P145" i="14" s="1"/>
  <c r="P144" i="14" s="1"/>
  <c r="N146" i="14"/>
  <c r="I146" i="14"/>
  <c r="S145" i="14"/>
  <c r="Q145" i="14"/>
  <c r="N145" i="14"/>
  <c r="I145" i="14"/>
  <c r="I144" i="14" s="1"/>
  <c r="S144" i="14"/>
  <c r="Q144" i="14"/>
  <c r="O142" i="14"/>
  <c r="T141" i="14"/>
  <c r="S141" i="14"/>
  <c r="R141" i="14"/>
  <c r="Q141" i="14"/>
  <c r="P141" i="14"/>
  <c r="N141" i="14"/>
  <c r="I141" i="14"/>
  <c r="O141" i="14" s="1"/>
  <c r="T140" i="14"/>
  <c r="S140" i="14"/>
  <c r="R140" i="14"/>
  <c r="Q140" i="14"/>
  <c r="P140" i="14"/>
  <c r="N140" i="14"/>
  <c r="I140" i="14"/>
  <c r="O140" i="14" s="1"/>
  <c r="T139" i="14"/>
  <c r="S139" i="14"/>
  <c r="R139" i="14"/>
  <c r="Q139" i="14"/>
  <c r="P139" i="14"/>
  <c r="N139" i="14"/>
  <c r="I139" i="14"/>
  <c r="O139" i="14" s="1"/>
  <c r="O137" i="14"/>
  <c r="T135" i="14"/>
  <c r="T133" i="14" s="1"/>
  <c r="S135" i="14"/>
  <c r="R135" i="14"/>
  <c r="R134" i="14" s="1"/>
  <c r="Q135" i="14"/>
  <c r="P135" i="14"/>
  <c r="P133" i="14" s="1"/>
  <c r="N135" i="14"/>
  <c r="I135" i="14"/>
  <c r="I134" i="14" s="1"/>
  <c r="S134" i="14"/>
  <c r="Q134" i="14"/>
  <c r="S133" i="14"/>
  <c r="R133" i="14"/>
  <c r="Q133" i="14"/>
  <c r="N133" i="14"/>
  <c r="T130" i="14"/>
  <c r="T129" i="14" s="1"/>
  <c r="S130" i="14"/>
  <c r="R130" i="14"/>
  <c r="R129" i="14" s="1"/>
  <c r="R128" i="14" s="1"/>
  <c r="Q130" i="14"/>
  <c r="P130" i="14"/>
  <c r="P129" i="14" s="1"/>
  <c r="P128" i="14" s="1"/>
  <c r="N130" i="14"/>
  <c r="I130" i="14"/>
  <c r="I129" i="14" s="1"/>
  <c r="I128" i="14" s="1"/>
  <c r="S129" i="14"/>
  <c r="S128" i="14" s="1"/>
  <c r="Q129" i="14"/>
  <c r="Q128" i="14" s="1"/>
  <c r="N129" i="14"/>
  <c r="N128" i="14" s="1"/>
  <c r="T128" i="14"/>
  <c r="O125" i="14"/>
  <c r="T124" i="14"/>
  <c r="S124" i="14"/>
  <c r="R124" i="14"/>
  <c r="Q124" i="14"/>
  <c r="P124" i="14"/>
  <c r="N124" i="14"/>
  <c r="I124" i="14"/>
  <c r="I119" i="14" s="1"/>
  <c r="I118" i="14" s="1"/>
  <c r="O123" i="14"/>
  <c r="Q122" i="14"/>
  <c r="O122" i="14"/>
  <c r="O121" i="14"/>
  <c r="T120" i="14"/>
  <c r="S120" i="14"/>
  <c r="R120" i="14"/>
  <c r="Q120" i="14"/>
  <c r="Q119" i="14" s="1"/>
  <c r="Q118" i="14" s="1"/>
  <c r="P120" i="14"/>
  <c r="N120" i="14"/>
  <c r="O120" i="14" s="1"/>
  <c r="I120" i="14"/>
  <c r="S119" i="14"/>
  <c r="N119" i="14"/>
  <c r="S118" i="14"/>
  <c r="O116" i="14"/>
  <c r="O115" i="14"/>
  <c r="T114" i="14"/>
  <c r="S114" i="14"/>
  <c r="R114" i="14"/>
  <c r="Q114" i="14"/>
  <c r="P114" i="14"/>
  <c r="N114" i="14"/>
  <c r="O114" i="14" s="1"/>
  <c r="I114" i="14"/>
  <c r="O113" i="14"/>
  <c r="T112" i="14"/>
  <c r="S112" i="14"/>
  <c r="S107" i="14" s="1"/>
  <c r="S106" i="14" s="1"/>
  <c r="R112" i="14"/>
  <c r="Q112" i="14"/>
  <c r="Q107" i="14" s="1"/>
  <c r="Q106" i="14" s="1"/>
  <c r="P112" i="14"/>
  <c r="O112" i="14"/>
  <c r="N112" i="14"/>
  <c r="I112" i="14"/>
  <c r="S111" i="14"/>
  <c r="O111" i="14"/>
  <c r="S110" i="14"/>
  <c r="O110" i="14"/>
  <c r="O109" i="14"/>
  <c r="T108" i="14"/>
  <c r="T107" i="14" s="1"/>
  <c r="T106" i="14" s="1"/>
  <c r="S108" i="14"/>
  <c r="R108" i="14"/>
  <c r="R107" i="14" s="1"/>
  <c r="R106" i="14" s="1"/>
  <c r="Q108" i="14"/>
  <c r="P108" i="14"/>
  <c r="P107" i="14" s="1"/>
  <c r="P106" i="14" s="1"/>
  <c r="N108" i="14"/>
  <c r="I108" i="14"/>
  <c r="N107" i="14"/>
  <c r="N106" i="14" s="1"/>
  <c r="O104" i="14"/>
  <c r="O103" i="14"/>
  <c r="T102" i="14"/>
  <c r="S102" i="14"/>
  <c r="S101" i="14" s="1"/>
  <c r="S100" i="14" s="1"/>
  <c r="R102" i="14"/>
  <c r="Q102" i="14"/>
  <c r="Q101" i="14" s="1"/>
  <c r="Q100" i="14" s="1"/>
  <c r="P102" i="14"/>
  <c r="N102" i="14"/>
  <c r="O102" i="14" s="1"/>
  <c r="I102" i="14"/>
  <c r="T101" i="14"/>
  <c r="T100" i="14" s="1"/>
  <c r="R101" i="14"/>
  <c r="R100" i="14" s="1"/>
  <c r="P101" i="14"/>
  <c r="P100" i="14" s="1"/>
  <c r="I101" i="14"/>
  <c r="I100" i="14"/>
  <c r="O98" i="14"/>
  <c r="Q97" i="14"/>
  <c r="O97" i="14"/>
  <c r="O95" i="14"/>
  <c r="Q94" i="14"/>
  <c r="O94" i="14"/>
  <c r="T93" i="14"/>
  <c r="S93" i="14"/>
  <c r="R93" i="14"/>
  <c r="P93" i="14"/>
  <c r="N93" i="14"/>
  <c r="I93" i="14"/>
  <c r="O92" i="14"/>
  <c r="O91" i="14"/>
  <c r="T90" i="14"/>
  <c r="S90" i="14"/>
  <c r="R90" i="14"/>
  <c r="Q90" i="14"/>
  <c r="P90" i="14"/>
  <c r="N90" i="14"/>
  <c r="O90" i="14" s="1"/>
  <c r="I90" i="14"/>
  <c r="S89" i="14"/>
  <c r="S87" i="14" s="1"/>
  <c r="O89" i="14"/>
  <c r="Q88" i="14"/>
  <c r="Q87" i="14" s="1"/>
  <c r="O88" i="14"/>
  <c r="T87" i="14"/>
  <c r="R87" i="14"/>
  <c r="P87" i="14"/>
  <c r="N87" i="14"/>
  <c r="I87" i="14"/>
  <c r="S86" i="14"/>
  <c r="O86" i="14"/>
  <c r="Q85" i="14"/>
  <c r="O85" i="14"/>
  <c r="Q84" i="14"/>
  <c r="Q81" i="14" s="1"/>
  <c r="O84" i="14"/>
  <c r="R83" i="14"/>
  <c r="R81" i="14" s="1"/>
  <c r="R80" i="14" s="1"/>
  <c r="R79" i="14" s="1"/>
  <c r="O83" i="14"/>
  <c r="O82" i="14"/>
  <c r="T81" i="14"/>
  <c r="S81" i="14"/>
  <c r="P81" i="14"/>
  <c r="N81" i="14"/>
  <c r="O81" i="14" s="1"/>
  <c r="I81" i="14"/>
  <c r="I80" i="14"/>
  <c r="I79" i="14" s="1"/>
  <c r="O77" i="14"/>
  <c r="O76" i="14"/>
  <c r="O75" i="14"/>
  <c r="T73" i="14"/>
  <c r="T72" i="14" s="1"/>
  <c r="T71" i="14" s="1"/>
  <c r="S73" i="14"/>
  <c r="S72" i="14" s="1"/>
  <c r="S71" i="14" s="1"/>
  <c r="R73" i="14"/>
  <c r="Q73" i="14"/>
  <c r="P73" i="14"/>
  <c r="N73" i="14"/>
  <c r="N72" i="14" s="1"/>
  <c r="N71" i="14" s="1"/>
  <c r="I73" i="14"/>
  <c r="R72" i="14"/>
  <c r="Q72" i="14"/>
  <c r="Q71" i="14" s="1"/>
  <c r="P72" i="14"/>
  <c r="I72" i="14"/>
  <c r="R71" i="14"/>
  <c r="P71" i="14"/>
  <c r="I71" i="14"/>
  <c r="O69" i="14"/>
  <c r="O68" i="14"/>
  <c r="T67" i="14"/>
  <c r="T66" i="14" s="1"/>
  <c r="T65" i="14" s="1"/>
  <c r="S67" i="14"/>
  <c r="R67" i="14"/>
  <c r="R66" i="14" s="1"/>
  <c r="R65" i="14" s="1"/>
  <c r="Q67" i="14"/>
  <c r="P67" i="14"/>
  <c r="P66" i="14" s="1"/>
  <c r="P65" i="14" s="1"/>
  <c r="N67" i="14"/>
  <c r="I67" i="14"/>
  <c r="O67" i="14" s="1"/>
  <c r="S66" i="14"/>
  <c r="Q66" i="14"/>
  <c r="N66" i="14"/>
  <c r="S65" i="14"/>
  <c r="Q65" i="14"/>
  <c r="N65" i="14"/>
  <c r="O63" i="14"/>
  <c r="O62" i="14"/>
  <c r="T61" i="14"/>
  <c r="S61" i="14"/>
  <c r="S60" i="14" s="1"/>
  <c r="S59" i="14" s="1"/>
  <c r="R61" i="14"/>
  <c r="Q61" i="14"/>
  <c r="Q60" i="14" s="1"/>
  <c r="Q59" i="14" s="1"/>
  <c r="P61" i="14"/>
  <c r="N61" i="14"/>
  <c r="N60" i="14" s="1"/>
  <c r="N59" i="14" s="1"/>
  <c r="I61" i="14"/>
  <c r="T60" i="14"/>
  <c r="T59" i="14" s="1"/>
  <c r="R60" i="14"/>
  <c r="R59" i="14" s="1"/>
  <c r="P60" i="14"/>
  <c r="P59" i="14" s="1"/>
  <c r="I60" i="14"/>
  <c r="M56" i="14"/>
  <c r="L56" i="14"/>
  <c r="K56" i="14"/>
  <c r="K775" i="14" s="1"/>
  <c r="J56" i="14"/>
  <c r="J775" i="14" s="1"/>
  <c r="N54" i="14"/>
  <c r="R54" i="14" s="1"/>
  <c r="R53" i="14" s="1"/>
  <c r="K53" i="14"/>
  <c r="J53" i="14"/>
  <c r="I53" i="14"/>
  <c r="N51" i="14"/>
  <c r="O51" i="14" s="1"/>
  <c r="K51" i="14"/>
  <c r="J51" i="14"/>
  <c r="K50" i="14"/>
  <c r="J50" i="14"/>
  <c r="I50" i="14"/>
  <c r="U48" i="14"/>
  <c r="U47" i="14" s="1"/>
  <c r="O48" i="14"/>
  <c r="R48" i="14" s="1"/>
  <c r="R47" i="14" s="1"/>
  <c r="N47" i="14"/>
  <c r="K47" i="14"/>
  <c r="K46" i="14" s="1"/>
  <c r="J47" i="14"/>
  <c r="I47" i="14"/>
  <c r="U44" i="14"/>
  <c r="U43" i="14" s="1"/>
  <c r="T44" i="14"/>
  <c r="O44" i="14"/>
  <c r="K44" i="14"/>
  <c r="K43" i="14" s="1"/>
  <c r="T43" i="14"/>
  <c r="N43" i="14"/>
  <c r="O43" i="14" s="1"/>
  <c r="J43" i="14"/>
  <c r="I43" i="14"/>
  <c r="U41" i="14"/>
  <c r="U40" i="14" s="1"/>
  <c r="T41" i="14"/>
  <c r="T40" i="14" s="1"/>
  <c r="T30" i="14" s="1"/>
  <c r="O41" i="14"/>
  <c r="K41" i="14"/>
  <c r="K40" i="14" s="1"/>
  <c r="N40" i="14"/>
  <c r="J40" i="14"/>
  <c r="I40" i="14"/>
  <c r="N38" i="14"/>
  <c r="Q38" i="14" s="1"/>
  <c r="Q37" i="14" s="1"/>
  <c r="Q30" i="14" s="1"/>
  <c r="K37" i="14"/>
  <c r="J37" i="14"/>
  <c r="I37" i="14"/>
  <c r="U35" i="14"/>
  <c r="U34" i="14" s="1"/>
  <c r="N35" i="14"/>
  <c r="S35" i="14" s="1"/>
  <c r="S34" i="14" s="1"/>
  <c r="S30" i="14" s="1"/>
  <c r="J35" i="14"/>
  <c r="J34" i="14" s="1"/>
  <c r="N34" i="14"/>
  <c r="O34" i="14" s="1"/>
  <c r="K34" i="14"/>
  <c r="I34" i="14"/>
  <c r="U32" i="14"/>
  <c r="U31" i="14" s="1"/>
  <c r="P32" i="14"/>
  <c r="P31" i="14" s="1"/>
  <c r="P30" i="14" s="1"/>
  <c r="O32" i="14"/>
  <c r="N31" i="14"/>
  <c r="K31" i="14"/>
  <c r="K30" i="14" s="1"/>
  <c r="J31" i="14"/>
  <c r="I31" i="14"/>
  <c r="R30" i="14"/>
  <c r="I30" i="14"/>
  <c r="U28" i="14"/>
  <c r="U27" i="14"/>
  <c r="U25" i="14" s="1"/>
  <c r="T27" i="14"/>
  <c r="O27" i="14"/>
  <c r="U26" i="14"/>
  <c r="T26" i="14"/>
  <c r="T25" i="14" s="1"/>
  <c r="O26" i="14"/>
  <c r="J26" i="14"/>
  <c r="J25" i="14" s="1"/>
  <c r="J20" i="14" s="1"/>
  <c r="N25" i="14"/>
  <c r="O25" i="14" s="1"/>
  <c r="K25" i="14"/>
  <c r="I25" i="14"/>
  <c r="U23" i="14"/>
  <c r="T23" i="14"/>
  <c r="O23" i="14"/>
  <c r="U22" i="14"/>
  <c r="T22" i="14"/>
  <c r="O22" i="14"/>
  <c r="N21" i="14"/>
  <c r="K21" i="14"/>
  <c r="K20" i="14" s="1"/>
  <c r="J21" i="14"/>
  <c r="I21" i="14"/>
  <c r="I20" i="14" s="1"/>
  <c r="S20" i="14"/>
  <c r="R20" i="14"/>
  <c r="Q20" i="14"/>
  <c r="P20" i="14"/>
  <c r="E10" i="13"/>
  <c r="E11" i="13"/>
  <c r="E12" i="13"/>
  <c r="E13" i="13"/>
  <c r="E14" i="13"/>
  <c r="E15" i="13"/>
  <c r="E16" i="13"/>
  <c r="E17" i="13"/>
  <c r="E18" i="13"/>
  <c r="E19" i="13"/>
  <c r="E20" i="13"/>
  <c r="E21" i="13"/>
  <c r="E9" i="13"/>
  <c r="D22" i="13"/>
  <c r="C22" i="13"/>
  <c r="N795" i="15" l="1"/>
  <c r="U795" i="15" s="1"/>
  <c r="U794" i="15"/>
  <c r="T775" i="15"/>
  <c r="T776" i="15"/>
  <c r="T785" i="15" s="1"/>
  <c r="S775" i="15"/>
  <c r="S776" i="15"/>
  <c r="S785" i="15" s="1"/>
  <c r="P775" i="15"/>
  <c r="P776" i="15"/>
  <c r="P785" i="15" s="1"/>
  <c r="O729" i="15"/>
  <c r="N728" i="15"/>
  <c r="O534" i="15"/>
  <c r="O366" i="15"/>
  <c r="N365" i="15"/>
  <c r="O365" i="15" s="1"/>
  <c r="N287" i="15"/>
  <c r="O302" i="15"/>
  <c r="O80" i="15"/>
  <c r="N79" i="15"/>
  <c r="O20" i="15"/>
  <c r="O655" i="15"/>
  <c r="O619" i="15"/>
  <c r="N618" i="15"/>
  <c r="N594" i="15"/>
  <c r="O594" i="15" s="1"/>
  <c r="O599" i="15"/>
  <c r="O544" i="15"/>
  <c r="N543" i="15"/>
  <c r="O543" i="15" s="1"/>
  <c r="I487" i="15"/>
  <c r="O507" i="15"/>
  <c r="O314" i="15"/>
  <c r="N313" i="15"/>
  <c r="N175" i="15"/>
  <c r="O176" i="15"/>
  <c r="I312" i="15"/>
  <c r="I286" i="15" s="1"/>
  <c r="N30" i="15"/>
  <c r="O30" i="15" s="1"/>
  <c r="N325" i="15"/>
  <c r="O325" i="15" s="1"/>
  <c r="O326" i="15"/>
  <c r="O498" i="15"/>
  <c r="O242" i="15"/>
  <c r="N241" i="15"/>
  <c r="O677" i="15"/>
  <c r="N676" i="15"/>
  <c r="O676" i="15" s="1"/>
  <c r="O639" i="15"/>
  <c r="O586" i="15"/>
  <c r="N585" i="15"/>
  <c r="O460" i="15"/>
  <c r="N459" i="15"/>
  <c r="O459" i="15" s="1"/>
  <c r="O489" i="15"/>
  <c r="S154" i="14"/>
  <c r="I46" i="14"/>
  <c r="O60" i="14"/>
  <c r="I66" i="14"/>
  <c r="T21" i="14"/>
  <c r="T20" i="14" s="1"/>
  <c r="T55" i="14" s="1"/>
  <c r="U21" i="14"/>
  <c r="O31" i="14"/>
  <c r="O40" i="14"/>
  <c r="J46" i="14"/>
  <c r="I59" i="14"/>
  <c r="O93" i="14"/>
  <c r="P119" i="14"/>
  <c r="P118" i="14" s="1"/>
  <c r="T119" i="14"/>
  <c r="T118" i="14" s="1"/>
  <c r="P134" i="14"/>
  <c r="T134" i="14"/>
  <c r="R156" i="14"/>
  <c r="R155" i="14" s="1"/>
  <c r="R154" i="14" s="1"/>
  <c r="O170" i="14"/>
  <c r="O181" i="14"/>
  <c r="T237" i="14"/>
  <c r="T236" i="14" s="1"/>
  <c r="T235" i="14" s="1"/>
  <c r="P55" i="14"/>
  <c r="I107" i="14"/>
  <c r="I106" i="14" s="1"/>
  <c r="O106" i="14" s="1"/>
  <c r="Q127" i="14"/>
  <c r="Q154" i="14"/>
  <c r="O169" i="14"/>
  <c r="S176" i="14"/>
  <c r="S175" i="14" s="1"/>
  <c r="O211" i="14"/>
  <c r="N210" i="14"/>
  <c r="O210" i="14" s="1"/>
  <c r="O218" i="14"/>
  <c r="N217" i="14"/>
  <c r="I223" i="14"/>
  <c r="Q222" i="14"/>
  <c r="N228" i="14"/>
  <c r="S228" i="14"/>
  <c r="O236" i="14"/>
  <c r="N235" i="14"/>
  <c r="O235" i="14" s="1"/>
  <c r="S393" i="14"/>
  <c r="I55" i="14"/>
  <c r="N20" i="14"/>
  <c r="O35" i="14"/>
  <c r="O47" i="14"/>
  <c r="O61" i="14"/>
  <c r="S80" i="14"/>
  <c r="S79" i="14" s="1"/>
  <c r="S58" i="14" s="1"/>
  <c r="S57" i="14" s="1"/>
  <c r="Q93" i="14"/>
  <c r="Q80" i="14" s="1"/>
  <c r="Q79" i="14" s="1"/>
  <c r="Q58" i="14" s="1"/>
  <c r="O108" i="14"/>
  <c r="R119" i="14"/>
  <c r="R118" i="14" s="1"/>
  <c r="O124" i="14"/>
  <c r="I133" i="14"/>
  <c r="O133" i="14" s="1"/>
  <c r="O135" i="14"/>
  <c r="O145" i="14"/>
  <c r="O146" i="14"/>
  <c r="O157" i="14"/>
  <c r="P156" i="14"/>
  <c r="P155" i="14" s="1"/>
  <c r="P154" i="14" s="1"/>
  <c r="T156" i="14"/>
  <c r="T155" i="14" s="1"/>
  <c r="T154" i="14" s="1"/>
  <c r="O165" i="14"/>
  <c r="N176" i="14"/>
  <c r="N175" i="14" s="1"/>
  <c r="I186" i="14"/>
  <c r="I185" i="14" s="1"/>
  <c r="O185" i="14" s="1"/>
  <c r="O187" i="14"/>
  <c r="N786" i="14"/>
  <c r="N795" i="14" s="1"/>
  <c r="I202" i="14"/>
  <c r="O237" i="14"/>
  <c r="O107" i="14"/>
  <c r="O119" i="14"/>
  <c r="I127" i="14"/>
  <c r="Q176" i="14"/>
  <c r="Q175" i="14" s="1"/>
  <c r="O186" i="14"/>
  <c r="O223" i="14"/>
  <c r="S222" i="14"/>
  <c r="Q228" i="14"/>
  <c r="O243" i="14"/>
  <c r="N242" i="14"/>
  <c r="Q393" i="14"/>
  <c r="O203" i="14"/>
  <c r="N262" i="14"/>
  <c r="O267" i="14"/>
  <c r="I262" i="14"/>
  <c r="I261" i="14" s="1"/>
  <c r="O280" i="14"/>
  <c r="O304" i="14"/>
  <c r="O309" i="14"/>
  <c r="I314" i="14"/>
  <c r="I313" i="14" s="1"/>
  <c r="T314" i="14"/>
  <c r="T313" i="14" s="1"/>
  <c r="O322" i="14"/>
  <c r="N326" i="14"/>
  <c r="N325" i="14" s="1"/>
  <c r="O343" i="14"/>
  <c r="R342" i="14"/>
  <c r="R341" i="14" s="1"/>
  <c r="O351" i="14"/>
  <c r="I357" i="14"/>
  <c r="I356" i="14" s="1"/>
  <c r="P357" i="14"/>
  <c r="P356" i="14" s="1"/>
  <c r="T357" i="14"/>
  <c r="T356" i="14" s="1"/>
  <c r="O370" i="14"/>
  <c r="O381" i="14"/>
  <c r="N385" i="14"/>
  <c r="N384" i="14" s="1"/>
  <c r="N401" i="14"/>
  <c r="O401" i="14" s="1"/>
  <c r="P506" i="14"/>
  <c r="P619" i="14"/>
  <c r="P618" i="14" s="1"/>
  <c r="I762" i="14"/>
  <c r="R762" i="14"/>
  <c r="I279" i="14"/>
  <c r="I278" i="14" s="1"/>
  <c r="R289" i="14"/>
  <c r="R288" i="14" s="1"/>
  <c r="R287" i="14" s="1"/>
  <c r="S303" i="14"/>
  <c r="S302" i="14" s="1"/>
  <c r="S287" i="14" s="1"/>
  <c r="Q326" i="14"/>
  <c r="Q325" i="14" s="1"/>
  <c r="O350" i="14"/>
  <c r="O380" i="14"/>
  <c r="Q385" i="14"/>
  <c r="Q384" i="14" s="1"/>
  <c r="R407" i="14"/>
  <c r="R393" i="14" s="1"/>
  <c r="P424" i="14"/>
  <c r="P423" i="14" s="1"/>
  <c r="O764" i="14"/>
  <c r="N763" i="14"/>
  <c r="O763" i="14" s="1"/>
  <c r="Q762" i="14"/>
  <c r="O212" i="14"/>
  <c r="O224" i="14"/>
  <c r="I228" i="14"/>
  <c r="O252" i="14"/>
  <c r="Q262" i="14"/>
  <c r="Q261" i="14" s="1"/>
  <c r="S262" i="14"/>
  <c r="S261" i="14" s="1"/>
  <c r="O272" i="14"/>
  <c r="I289" i="14"/>
  <c r="I288" i="14" s="1"/>
  <c r="O292" i="14"/>
  <c r="R314" i="14"/>
  <c r="R313" i="14" s="1"/>
  <c r="O331" i="14"/>
  <c r="N335" i="14"/>
  <c r="P342" i="14"/>
  <c r="P341" i="14" s="1"/>
  <c r="P312" i="14" s="1"/>
  <c r="T342" i="14"/>
  <c r="T341" i="14" s="1"/>
  <c r="N349" i="14"/>
  <c r="O349" i="14" s="1"/>
  <c r="R357" i="14"/>
  <c r="R356" i="14" s="1"/>
  <c r="I379" i="14"/>
  <c r="O379" i="14" s="1"/>
  <c r="O390" i="14"/>
  <c r="N395" i="14"/>
  <c r="O409" i="14"/>
  <c r="T408" i="14"/>
  <c r="T407" i="14" s="1"/>
  <c r="T393" i="14" s="1"/>
  <c r="O414" i="14"/>
  <c r="O417" i="14"/>
  <c r="P487" i="14"/>
  <c r="Q525" i="14"/>
  <c r="S525" i="14"/>
  <c r="I594" i="14"/>
  <c r="O599" i="14"/>
  <c r="P762" i="14"/>
  <c r="O278" i="14"/>
  <c r="O279" i="14"/>
  <c r="O283" i="14"/>
  <c r="P289" i="14"/>
  <c r="P288" i="14" s="1"/>
  <c r="P287" i="14" s="1"/>
  <c r="T289" i="14"/>
  <c r="T288" i="14" s="1"/>
  <c r="T287" i="14" s="1"/>
  <c r="Q303" i="14"/>
  <c r="Q302" i="14" s="1"/>
  <c r="Q287" i="14" s="1"/>
  <c r="S326" i="14"/>
  <c r="S325" i="14" s="1"/>
  <c r="S312" i="14" s="1"/>
  <c r="S385" i="14"/>
  <c r="S384" i="14" s="1"/>
  <c r="P407" i="14"/>
  <c r="P393" i="14" s="1"/>
  <c r="O416" i="14"/>
  <c r="T424" i="14"/>
  <c r="T423" i="14" s="1"/>
  <c r="O438" i="14"/>
  <c r="T442" i="14"/>
  <c r="Q442" i="14"/>
  <c r="Q422" i="14" s="1"/>
  <c r="R467" i="14"/>
  <c r="R460" i="14" s="1"/>
  <c r="R459" i="14" s="1"/>
  <c r="S498" i="14"/>
  <c r="S497" i="14" s="1"/>
  <c r="I535" i="14"/>
  <c r="I534" i="14" s="1"/>
  <c r="I525" i="14" s="1"/>
  <c r="P544" i="14"/>
  <c r="P543" i="14" s="1"/>
  <c r="T544" i="14"/>
  <c r="T543" i="14" s="1"/>
  <c r="P562" i="14"/>
  <c r="P561" i="14" s="1"/>
  <c r="T562" i="14"/>
  <c r="T561" i="14" s="1"/>
  <c r="S577" i="14"/>
  <c r="S576" i="14" s="1"/>
  <c r="N594" i="14"/>
  <c r="O594" i="14" s="1"/>
  <c r="T628" i="14"/>
  <c r="T619" i="14" s="1"/>
  <c r="T618" i="14" s="1"/>
  <c r="Q639" i="14"/>
  <c r="R677" i="14"/>
  <c r="R676" i="14" s="1"/>
  <c r="N692" i="14"/>
  <c r="N718" i="14"/>
  <c r="I718" i="14"/>
  <c r="I717" i="14" s="1"/>
  <c r="I716" i="14" s="1"/>
  <c r="I729" i="14"/>
  <c r="I728" i="14" s="1"/>
  <c r="Q742" i="14"/>
  <c r="R741" i="14"/>
  <c r="O772" i="14"/>
  <c r="O437" i="14"/>
  <c r="I442" i="14"/>
  <c r="I422" i="14" s="1"/>
  <c r="I460" i="14"/>
  <c r="I459" i="14" s="1"/>
  <c r="O473" i="14"/>
  <c r="O490" i="14"/>
  <c r="Q489" i="14"/>
  <c r="Q488" i="14" s="1"/>
  <c r="O499" i="14"/>
  <c r="O513" i="14"/>
  <c r="Q507" i="14"/>
  <c r="Q506" i="14" s="1"/>
  <c r="O522" i="14"/>
  <c r="N527" i="14"/>
  <c r="O527" i="14" s="1"/>
  <c r="O528" i="14"/>
  <c r="P535" i="14"/>
  <c r="P534" i="14" s="1"/>
  <c r="P525" i="14" s="1"/>
  <c r="T535" i="14"/>
  <c r="T534" i="14" s="1"/>
  <c r="T525" i="14" s="1"/>
  <c r="T553" i="14"/>
  <c r="T552" i="14" s="1"/>
  <c r="Q552" i="14"/>
  <c r="N577" i="14"/>
  <c r="N576" i="14" s="1"/>
  <c r="O586" i="14"/>
  <c r="T575" i="14"/>
  <c r="P594" i="14"/>
  <c r="P575" i="14" s="1"/>
  <c r="O626" i="14"/>
  <c r="S639" i="14"/>
  <c r="Q655" i="14"/>
  <c r="O678" i="14"/>
  <c r="O707" i="14"/>
  <c r="P706" i="14"/>
  <c r="P705" i="14" s="1"/>
  <c r="P704" i="14" s="1"/>
  <c r="T706" i="14"/>
  <c r="T705" i="14" s="1"/>
  <c r="T704" i="14" s="1"/>
  <c r="S718" i="14"/>
  <c r="S717" i="14" s="1"/>
  <c r="S716" i="14" s="1"/>
  <c r="R729" i="14"/>
  <c r="R728" i="14" s="1"/>
  <c r="O748" i="14"/>
  <c r="O771" i="14"/>
  <c r="P442" i="14"/>
  <c r="S442" i="14"/>
  <c r="S422" i="14" s="1"/>
  <c r="Q460" i="14"/>
  <c r="Q459" i="14" s="1"/>
  <c r="P467" i="14"/>
  <c r="P460" i="14" s="1"/>
  <c r="P459" i="14" s="1"/>
  <c r="T467" i="14"/>
  <c r="T460" i="14" s="1"/>
  <c r="T459" i="14" s="1"/>
  <c r="I498" i="14"/>
  <c r="I497" i="14" s="1"/>
  <c r="I487" i="14" s="1"/>
  <c r="Q498" i="14"/>
  <c r="Q497" i="14" s="1"/>
  <c r="T507" i="14"/>
  <c r="T506" i="14" s="1"/>
  <c r="I507" i="14"/>
  <c r="I506" i="14" s="1"/>
  <c r="O521" i="14"/>
  <c r="R544" i="14"/>
  <c r="R543" i="14" s="1"/>
  <c r="I552" i="14"/>
  <c r="O563" i="14"/>
  <c r="R562" i="14"/>
  <c r="R561" i="14" s="1"/>
  <c r="R552" i="14" s="1"/>
  <c r="Q577" i="14"/>
  <c r="Q576" i="14" s="1"/>
  <c r="Q586" i="14"/>
  <c r="Q585" i="14" s="1"/>
  <c r="O596" i="14"/>
  <c r="R619" i="14"/>
  <c r="R618" i="14" s="1"/>
  <c r="O634" i="14"/>
  <c r="T692" i="14"/>
  <c r="T691" i="14" s="1"/>
  <c r="O743" i="14"/>
  <c r="O770" i="14"/>
  <c r="R424" i="14"/>
  <c r="R423" i="14" s="1"/>
  <c r="O439" i="14"/>
  <c r="N455" i="14"/>
  <c r="N461" i="14"/>
  <c r="O461" i="14" s="1"/>
  <c r="S489" i="14"/>
  <c r="S488" i="14" s="1"/>
  <c r="S487" i="14" s="1"/>
  <c r="S507" i="14"/>
  <c r="S506" i="14" s="1"/>
  <c r="O519" i="14"/>
  <c r="R535" i="14"/>
  <c r="R534" i="14" s="1"/>
  <c r="R525" i="14" s="1"/>
  <c r="N544" i="14"/>
  <c r="N543" i="14" s="1"/>
  <c r="O543" i="14" s="1"/>
  <c r="P552" i="14"/>
  <c r="S552" i="14"/>
  <c r="O620" i="14"/>
  <c r="S628" i="14"/>
  <c r="S619" i="14" s="1"/>
  <c r="S618" i="14" s="1"/>
  <c r="S617" i="14" s="1"/>
  <c r="R639" i="14"/>
  <c r="P645" i="14"/>
  <c r="P639" i="14" s="1"/>
  <c r="R655" i="14"/>
  <c r="P741" i="14"/>
  <c r="T741" i="14"/>
  <c r="O765" i="14"/>
  <c r="N762" i="14"/>
  <c r="O753" i="14"/>
  <c r="S752" i="14"/>
  <c r="S741" i="14" s="1"/>
  <c r="S727" i="14" s="1"/>
  <c r="Q752" i="14"/>
  <c r="Q741" i="14" s="1"/>
  <c r="Q727" i="14" s="1"/>
  <c r="I752" i="14"/>
  <c r="Q619" i="14"/>
  <c r="Q618" i="14" s="1"/>
  <c r="R422" i="14"/>
  <c r="S286" i="14"/>
  <c r="N447" i="14"/>
  <c r="O447" i="14" s="1"/>
  <c r="O73" i="14"/>
  <c r="O72" i="14"/>
  <c r="O71" i="14"/>
  <c r="U54" i="14"/>
  <c r="U53" i="14" s="1"/>
  <c r="K55" i="14"/>
  <c r="K776" i="14" s="1"/>
  <c r="O20" i="14"/>
  <c r="S55" i="14"/>
  <c r="J30" i="14"/>
  <c r="J55" i="14" s="1"/>
  <c r="J776" i="14" s="1"/>
  <c r="R58" i="14"/>
  <c r="R46" i="14"/>
  <c r="R55" i="14" s="1"/>
  <c r="R127" i="14"/>
  <c r="Q55" i="14"/>
  <c r="U20" i="14"/>
  <c r="N50" i="14"/>
  <c r="O50" i="14" s="1"/>
  <c r="R51" i="14"/>
  <c r="R50" i="14" s="1"/>
  <c r="N30" i="14"/>
  <c r="O30" i="14" s="1"/>
  <c r="U38" i="14"/>
  <c r="U37" i="14" s="1"/>
  <c r="U30" i="14" s="1"/>
  <c r="U51" i="14"/>
  <c r="U50" i="14" s="1"/>
  <c r="U46" i="14" s="1"/>
  <c r="N53" i="14"/>
  <c r="L776" i="14"/>
  <c r="L775" i="14"/>
  <c r="T80" i="14"/>
  <c r="T79" i="14" s="1"/>
  <c r="T58" i="14" s="1"/>
  <c r="N118" i="14"/>
  <c r="O118" i="14" s="1"/>
  <c r="N150" i="14"/>
  <c r="I154" i="14"/>
  <c r="S184" i="14"/>
  <c r="Q260" i="14"/>
  <c r="S260" i="14"/>
  <c r="R312" i="14"/>
  <c r="T487" i="14"/>
  <c r="T486" i="14" s="1"/>
  <c r="M776" i="14"/>
  <c r="M775" i="14"/>
  <c r="O87" i="14"/>
  <c r="N80" i="14"/>
  <c r="P127" i="14"/>
  <c r="O21" i="14"/>
  <c r="N37" i="14"/>
  <c r="O37" i="14" s="1"/>
  <c r="O38" i="14"/>
  <c r="P80" i="14"/>
  <c r="P79" i="14" s="1"/>
  <c r="P58" i="14" s="1"/>
  <c r="P57" i="14" s="1"/>
  <c r="N101" i="14"/>
  <c r="N134" i="14"/>
  <c r="O134" i="14" s="1"/>
  <c r="N144" i="14"/>
  <c r="O144" i="14" s="1"/>
  <c r="Q184" i="14"/>
  <c r="I260" i="14"/>
  <c r="P486" i="14"/>
  <c r="T127" i="14"/>
  <c r="T184" i="14"/>
  <c r="R286" i="14"/>
  <c r="R487" i="14"/>
  <c r="N156" i="14"/>
  <c r="I176" i="14"/>
  <c r="I175" i="14" s="1"/>
  <c r="O175" i="14" s="1"/>
  <c r="N289" i="14"/>
  <c r="I303" i="14"/>
  <c r="I302" i="14" s="1"/>
  <c r="I287" i="14" s="1"/>
  <c r="I326" i="14"/>
  <c r="I325" i="14" s="1"/>
  <c r="N342" i="14"/>
  <c r="I385" i="14"/>
  <c r="I384" i="14" s="1"/>
  <c r="O384" i="14" s="1"/>
  <c r="N408" i="14"/>
  <c r="N467" i="14"/>
  <c r="N489" i="14"/>
  <c r="O494" i="14"/>
  <c r="S575" i="14"/>
  <c r="S486" i="14" s="1"/>
  <c r="R638" i="14"/>
  <c r="O231" i="14"/>
  <c r="O517" i="14"/>
  <c r="N691" i="14"/>
  <c r="N314" i="14"/>
  <c r="N357" i="14"/>
  <c r="N424" i="14"/>
  <c r="N507" i="14"/>
  <c r="N526" i="14"/>
  <c r="O526" i="14" s="1"/>
  <c r="O540" i="14"/>
  <c r="N535" i="14"/>
  <c r="O544" i="14"/>
  <c r="Q575" i="14"/>
  <c r="R575" i="14"/>
  <c r="O547" i="14"/>
  <c r="N562" i="14"/>
  <c r="I577" i="14"/>
  <c r="I576" i="14" s="1"/>
  <c r="I575" i="14" s="1"/>
  <c r="O587" i="14"/>
  <c r="O600" i="14"/>
  <c r="N604" i="14"/>
  <c r="O612" i="14"/>
  <c r="N666" i="14"/>
  <c r="P678" i="14"/>
  <c r="P677" i="14" s="1"/>
  <c r="P676" i="14" s="1"/>
  <c r="O687" i="14"/>
  <c r="I706" i="14"/>
  <c r="P727" i="14"/>
  <c r="T727" i="14"/>
  <c r="I742" i="14"/>
  <c r="O752" i="14"/>
  <c r="N741" i="14"/>
  <c r="O611" i="14"/>
  <c r="I619" i="14"/>
  <c r="I618" i="14" s="1"/>
  <c r="N628" i="14"/>
  <c r="I677" i="14"/>
  <c r="T677" i="14"/>
  <c r="T676" i="14" s="1"/>
  <c r="T638" i="14" s="1"/>
  <c r="T617" i="14" s="1"/>
  <c r="N610" i="14"/>
  <c r="O610" i="14" s="1"/>
  <c r="N640" i="14"/>
  <c r="O672" i="14"/>
  <c r="O762" i="14"/>
  <c r="S638" i="14"/>
  <c r="I692" i="14"/>
  <c r="I691" i="14" s="1"/>
  <c r="O723" i="14"/>
  <c r="O734" i="14"/>
  <c r="N729" i="14"/>
  <c r="O769" i="14"/>
  <c r="O758" i="14"/>
  <c r="E22" i="13"/>
  <c r="O241" i="15" l="1"/>
  <c r="N184" i="15"/>
  <c r="O184" i="15" s="1"/>
  <c r="O175" i="15"/>
  <c r="N154" i="15"/>
  <c r="O154" i="15" s="1"/>
  <c r="I486" i="15"/>
  <c r="O487" i="15"/>
  <c r="O313" i="15"/>
  <c r="N312" i="15"/>
  <c r="O312" i="15" s="1"/>
  <c r="O618" i="15"/>
  <c r="N55" i="15"/>
  <c r="N525" i="15"/>
  <c r="Q775" i="15"/>
  <c r="Q776" i="15"/>
  <c r="Q785" i="15" s="1"/>
  <c r="I56" i="15"/>
  <c r="O287" i="15"/>
  <c r="O585" i="15"/>
  <c r="N575" i="15"/>
  <c r="O575" i="15" s="1"/>
  <c r="N638" i="15"/>
  <c r="O638" i="15" s="1"/>
  <c r="O79" i="15"/>
  <c r="N58" i="15"/>
  <c r="O728" i="15"/>
  <c r="N727" i="15"/>
  <c r="O727" i="15" s="1"/>
  <c r="P638" i="14"/>
  <c r="P617" i="14" s="1"/>
  <c r="Q57" i="14"/>
  <c r="O455" i="14"/>
  <c r="N454" i="14"/>
  <c r="O497" i="14"/>
  <c r="R727" i="14"/>
  <c r="R617" i="14" s="1"/>
  <c r="T422" i="14"/>
  <c r="O395" i="14"/>
  <c r="N394" i="14"/>
  <c r="O394" i="14" s="1"/>
  <c r="Q312" i="14"/>
  <c r="Q286" i="14" s="1"/>
  <c r="T312" i="14"/>
  <c r="T286" i="14" s="1"/>
  <c r="I222" i="14"/>
  <c r="O576" i="14"/>
  <c r="O176" i="14"/>
  <c r="T57" i="14"/>
  <c r="O498" i="14"/>
  <c r="Q638" i="14"/>
  <c r="Q617" i="14" s="1"/>
  <c r="O217" i="14"/>
  <c r="N216" i="14"/>
  <c r="O216" i="14" s="1"/>
  <c r="O59" i="14"/>
  <c r="I486" i="14"/>
  <c r="O302" i="14"/>
  <c r="O718" i="14"/>
  <c r="N717" i="14"/>
  <c r="O242" i="14"/>
  <c r="N241" i="14"/>
  <c r="O241" i="14" s="1"/>
  <c r="O202" i="14"/>
  <c r="I201" i="14"/>
  <c r="O228" i="14"/>
  <c r="N222" i="14"/>
  <c r="O222" i="14" s="1"/>
  <c r="Q487" i="14"/>
  <c r="Q486" i="14" s="1"/>
  <c r="Q56" i="14" s="1"/>
  <c r="Q775" i="14" s="1"/>
  <c r="O335" i="14"/>
  <c r="N334" i="14"/>
  <c r="O334" i="14" s="1"/>
  <c r="P422" i="14"/>
  <c r="P286" i="14" s="1"/>
  <c r="P56" i="14" s="1"/>
  <c r="O262" i="14"/>
  <c r="N261" i="14"/>
  <c r="I65" i="14"/>
  <c r="O65" i="14" s="1"/>
  <c r="O66" i="14"/>
  <c r="N442" i="14"/>
  <c r="O442" i="14" s="1"/>
  <c r="I312" i="14"/>
  <c r="T56" i="14"/>
  <c r="T775" i="14" s="1"/>
  <c r="N728" i="14"/>
  <c r="O729" i="14"/>
  <c r="O628" i="14"/>
  <c r="N619" i="14"/>
  <c r="O706" i="14"/>
  <c r="I705" i="14"/>
  <c r="O357" i="14"/>
  <c r="N356" i="14"/>
  <c r="O356" i="14" s="1"/>
  <c r="O489" i="14"/>
  <c r="N488" i="14"/>
  <c r="O342" i="14"/>
  <c r="N341" i="14"/>
  <c r="O341" i="14" s="1"/>
  <c r="N46" i="14"/>
  <c r="O303" i="14"/>
  <c r="O150" i="14"/>
  <c r="N149" i="14"/>
  <c r="U55" i="14"/>
  <c r="O742" i="14"/>
  <c r="I741" i="14"/>
  <c r="I727" i="14" s="1"/>
  <c r="O604" i="14"/>
  <c r="N603" i="14"/>
  <c r="O562" i="14"/>
  <c r="N561" i="14"/>
  <c r="O507" i="14"/>
  <c r="N506" i="14"/>
  <c r="O506" i="14" s="1"/>
  <c r="O314" i="14"/>
  <c r="N313" i="14"/>
  <c r="N460" i="14"/>
  <c r="O467" i="14"/>
  <c r="N155" i="14"/>
  <c r="O156" i="14"/>
  <c r="O326" i="14"/>
  <c r="S56" i="14"/>
  <c r="S775" i="14" s="1"/>
  <c r="O677" i="14"/>
  <c r="I676" i="14"/>
  <c r="N534" i="14"/>
  <c r="O535" i="14"/>
  <c r="O692" i="14"/>
  <c r="O577" i="14"/>
  <c r="O408" i="14"/>
  <c r="N407" i="14"/>
  <c r="I286" i="14"/>
  <c r="R486" i="14"/>
  <c r="O325" i="14"/>
  <c r="O101" i="14"/>
  <c r="N100" i="14"/>
  <c r="O100" i="14" s="1"/>
  <c r="R57" i="14"/>
  <c r="R56" i="14" s="1"/>
  <c r="R775" i="14" s="1"/>
  <c r="O640" i="14"/>
  <c r="N639" i="14"/>
  <c r="O666" i="14"/>
  <c r="N655" i="14"/>
  <c r="O655" i="14" s="1"/>
  <c r="O424" i="14"/>
  <c r="N423" i="14"/>
  <c r="O691" i="14"/>
  <c r="O289" i="14"/>
  <c r="N288" i="14"/>
  <c r="O385" i="14"/>
  <c r="N79" i="14"/>
  <c r="O80" i="14"/>
  <c r="N486" i="15" l="1"/>
  <c r="O486" i="15" s="1"/>
  <c r="O525" i="15"/>
  <c r="I775" i="15"/>
  <c r="I795" i="15" s="1"/>
  <c r="I776" i="15"/>
  <c r="O55" i="15"/>
  <c r="O58" i="15"/>
  <c r="N57" i="15"/>
  <c r="N617" i="15"/>
  <c r="O617" i="15" s="1"/>
  <c r="N286" i="15"/>
  <c r="O286" i="15" s="1"/>
  <c r="O741" i="14"/>
  <c r="O201" i="14"/>
  <c r="I184" i="14"/>
  <c r="O717" i="14"/>
  <c r="N716" i="14"/>
  <c r="O716" i="14" s="1"/>
  <c r="O261" i="14"/>
  <c r="N260" i="14"/>
  <c r="O260" i="14" s="1"/>
  <c r="N184" i="14"/>
  <c r="O184" i="14" s="1"/>
  <c r="I58" i="14"/>
  <c r="I57" i="14" s="1"/>
  <c r="O454" i="14"/>
  <c r="N453" i="14"/>
  <c r="O453" i="14" s="1"/>
  <c r="Q776" i="14"/>
  <c r="Q785" i="14" s="1"/>
  <c r="T776" i="14"/>
  <c r="T785" i="14" s="1"/>
  <c r="S776" i="14"/>
  <c r="S785" i="14" s="1"/>
  <c r="O288" i="14"/>
  <c r="N287" i="14"/>
  <c r="N154" i="14"/>
  <c r="O154" i="14" s="1"/>
  <c r="O155" i="14"/>
  <c r="O407" i="14"/>
  <c r="N393" i="14"/>
  <c r="O393" i="14" s="1"/>
  <c r="O603" i="14"/>
  <c r="N575" i="14"/>
  <c r="O575" i="14" s="1"/>
  <c r="N58" i="14"/>
  <c r="O79" i="14"/>
  <c r="O488" i="14"/>
  <c r="N487" i="14"/>
  <c r="O705" i="14"/>
  <c r="I704" i="14"/>
  <c r="O704" i="14" s="1"/>
  <c r="P775" i="14"/>
  <c r="P776" i="14"/>
  <c r="P785" i="14" s="1"/>
  <c r="O534" i="14"/>
  <c r="N525" i="14"/>
  <c r="O525" i="14" s="1"/>
  <c r="N459" i="14"/>
  <c r="O459" i="14" s="1"/>
  <c r="O460" i="14"/>
  <c r="O423" i="14"/>
  <c r="N422" i="14"/>
  <c r="O422" i="14" s="1"/>
  <c r="O676" i="14"/>
  <c r="I638" i="14"/>
  <c r="I617" i="14" s="1"/>
  <c r="I56" i="14" s="1"/>
  <c r="O313" i="14"/>
  <c r="N312" i="14"/>
  <c r="O312" i="14" s="1"/>
  <c r="O561" i="14"/>
  <c r="N552" i="14"/>
  <c r="O552" i="14" s="1"/>
  <c r="O46" i="14"/>
  <c r="N55" i="14"/>
  <c r="N727" i="14"/>
  <c r="O727" i="14" s="1"/>
  <c r="O728" i="14"/>
  <c r="O639" i="14"/>
  <c r="N638" i="14"/>
  <c r="O149" i="14"/>
  <c r="N127" i="14"/>
  <c r="O127" i="14" s="1"/>
  <c r="O619" i="14"/>
  <c r="N618" i="14"/>
  <c r="R776" i="14"/>
  <c r="R785" i="14" s="1"/>
  <c r="N56" i="15" l="1"/>
  <c r="O638" i="14"/>
  <c r="I775" i="14"/>
  <c r="I776" i="14"/>
  <c r="N617" i="14"/>
  <c r="O617" i="14" s="1"/>
  <c r="O618" i="14"/>
  <c r="O287" i="14"/>
  <c r="N286" i="14"/>
  <c r="O286" i="14" s="1"/>
  <c r="O55" i="14"/>
  <c r="O58" i="14"/>
  <c r="N57" i="14"/>
  <c r="O487" i="14"/>
  <c r="N486" i="14"/>
  <c r="O486" i="14" s="1"/>
  <c r="N775" i="15" l="1"/>
  <c r="O775" i="15" s="1"/>
  <c r="O776" i="15"/>
  <c r="N776" i="15"/>
  <c r="O788" i="15" s="1"/>
  <c r="O57" i="14"/>
  <c r="N56" i="14"/>
  <c r="N775" i="14" l="1"/>
  <c r="O775" i="14" s="1"/>
  <c r="O56" i="14"/>
  <c r="O776" i="14" s="1"/>
  <c r="N776" i="14"/>
  <c r="O788" i="14" s="1"/>
  <c r="G25" i="1" l="1"/>
  <c r="G29" i="4" l="1"/>
  <c r="G27" i="4"/>
  <c r="G26" i="4"/>
  <c r="G28" i="4"/>
  <c r="H1221" i="5" l="1"/>
  <c r="H1149" i="5"/>
  <c r="H1148" i="5"/>
  <c r="H1147" i="5"/>
  <c r="H1146" i="5"/>
  <c r="H1145" i="5"/>
  <c r="H1144" i="5"/>
  <c r="H1143" i="5"/>
  <c r="H1142" i="5"/>
  <c r="H1141" i="5"/>
  <c r="H1140" i="5"/>
  <c r="H1139" i="5"/>
  <c r="H1138" i="5"/>
  <c r="H1137" i="5"/>
  <c r="H1136" i="5"/>
  <c r="H1135" i="5"/>
  <c r="H1134" i="5"/>
  <c r="H1133" i="5"/>
  <c r="H1132" i="5"/>
  <c r="H1131" i="5"/>
  <c r="H1130" i="5"/>
  <c r="H1129" i="5"/>
  <c r="H1128" i="5"/>
  <c r="H1127" i="5"/>
  <c r="H1126" i="5"/>
  <c r="H1125" i="5"/>
  <c r="H1124" i="5"/>
  <c r="H1123" i="5"/>
  <c r="H1122" i="5"/>
  <c r="H1121" i="5"/>
  <c r="H1120" i="5"/>
  <c r="H1114" i="5"/>
  <c r="H1113" i="5"/>
  <c r="H1112" i="5"/>
  <c r="H1111" i="5"/>
  <c r="H1110" i="5"/>
  <c r="H1109" i="5"/>
  <c r="H1108" i="5"/>
  <c r="H1107" i="5"/>
  <c r="H1106" i="5"/>
  <c r="H1105" i="5"/>
  <c r="H1104" i="5"/>
  <c r="H1103" i="5"/>
  <c r="H1102" i="5"/>
  <c r="H1101" i="5"/>
  <c r="H1100" i="5"/>
  <c r="H1099" i="5"/>
  <c r="H1098" i="5"/>
  <c r="H1097" i="5"/>
  <c r="H1096" i="5"/>
  <c r="H1095" i="5"/>
  <c r="H1094" i="5"/>
  <c r="H1093" i="5"/>
  <c r="H1092" i="5"/>
  <c r="H1091" i="5"/>
  <c r="H1090" i="5"/>
  <c r="H1089" i="5"/>
  <c r="H1088" i="5"/>
  <c r="H1087" i="5"/>
  <c r="H1086" i="5"/>
  <c r="H1085" i="5"/>
  <c r="H1084" i="5"/>
  <c r="H1083" i="5"/>
  <c r="H1082" i="5"/>
  <c r="H1081" i="5"/>
  <c r="H1080" i="5"/>
  <c r="H1079" i="5"/>
  <c r="H1078" i="5"/>
  <c r="H1077" i="5"/>
  <c r="H1076" i="5"/>
  <c r="H1075" i="5"/>
  <c r="H1074" i="5"/>
  <c r="H1068" i="5"/>
  <c r="H1067" i="5"/>
  <c r="H1066" i="5"/>
  <c r="H1065" i="5"/>
  <c r="H1064" i="5"/>
  <c r="H1063" i="5"/>
  <c r="H1062" i="5"/>
  <c r="H1061" i="5"/>
  <c r="H1060" i="5"/>
  <c r="H1059" i="5"/>
  <c r="H1058" i="5"/>
  <c r="H1057" i="5"/>
  <c r="H1056" i="5"/>
  <c r="H1055" i="5"/>
  <c r="H1054" i="5"/>
  <c r="H1053" i="5"/>
  <c r="H1052" i="5"/>
  <c r="H1051" i="5"/>
  <c r="H1050" i="5"/>
  <c r="H1049" i="5"/>
  <c r="H1048" i="5"/>
  <c r="H1047" i="5"/>
  <c r="H1046" i="5"/>
  <c r="H1045" i="5"/>
  <c r="H1044" i="5"/>
  <c r="H1043" i="5"/>
  <c r="H1042" i="5"/>
  <c r="H1041" i="5"/>
  <c r="H1040" i="5"/>
  <c r="H1039" i="5"/>
  <c r="H1038" i="5"/>
  <c r="H1037" i="5"/>
  <c r="H1036" i="5"/>
  <c r="H1035" i="5"/>
  <c r="H1034" i="5"/>
  <c r="H1033" i="5"/>
  <c r="H1032" i="5"/>
  <c r="H1031" i="5"/>
  <c r="H1030" i="5"/>
  <c r="H1029" i="5"/>
  <c r="H1028" i="5"/>
  <c r="H1022" i="5"/>
  <c r="H1021" i="5"/>
  <c r="H1020" i="5"/>
  <c r="H1019" i="5"/>
  <c r="H1018" i="5"/>
  <c r="H1017" i="5"/>
  <c r="H1016" i="5"/>
  <c r="H1015" i="5"/>
  <c r="H1014" i="5"/>
  <c r="H1013" i="5"/>
  <c r="H1012" i="5"/>
  <c r="H1011" i="5"/>
  <c r="H1010" i="5"/>
  <c r="H1009" i="5"/>
  <c r="H1008" i="5"/>
  <c r="H1007" i="5"/>
  <c r="H1006" i="5"/>
  <c r="H1005" i="5"/>
  <c r="H1004" i="5"/>
  <c r="H1003" i="5"/>
  <c r="H1002" i="5"/>
  <c r="H1001" i="5"/>
  <c r="H1000" i="5"/>
  <c r="H999" i="5"/>
  <c r="H998" i="5"/>
  <c r="H997" i="5"/>
  <c r="H996" i="5"/>
  <c r="H995" i="5"/>
  <c r="H994" i="5"/>
  <c r="H993" i="5"/>
  <c r="H992" i="5"/>
  <c r="H991" i="5"/>
  <c r="H990" i="5"/>
  <c r="H989" i="5"/>
  <c r="H988" i="5"/>
  <c r="H987" i="5"/>
  <c r="H986" i="5"/>
  <c r="H985" i="5"/>
  <c r="H984" i="5"/>
  <c r="H983" i="5"/>
  <c r="H982" i="5"/>
  <c r="H976" i="5"/>
  <c r="H975" i="5"/>
  <c r="H974" i="5"/>
  <c r="H973" i="5"/>
  <c r="H972" i="5"/>
  <c r="H971" i="5"/>
  <c r="H970" i="5"/>
  <c r="H969" i="5"/>
  <c r="H968" i="5"/>
  <c r="H967" i="5"/>
  <c r="H966" i="5"/>
  <c r="H965" i="5"/>
  <c r="H964" i="5"/>
  <c r="H963" i="5"/>
  <c r="H962" i="5"/>
  <c r="H961" i="5"/>
  <c r="H960" i="5"/>
  <c r="H959" i="5"/>
  <c r="H958" i="5"/>
  <c r="H957" i="5"/>
  <c r="H956" i="5"/>
  <c r="H955" i="5"/>
  <c r="H954" i="5"/>
  <c r="H953" i="5"/>
  <c r="H952" i="5"/>
  <c r="H951" i="5"/>
  <c r="H950" i="5"/>
  <c r="H949" i="5"/>
  <c r="H948" i="5"/>
  <c r="H947" i="5"/>
  <c r="H946" i="5"/>
  <c r="H945" i="5"/>
  <c r="H944" i="5"/>
  <c r="H943" i="5"/>
  <c r="H942" i="5"/>
  <c r="H941" i="5"/>
  <c r="H940" i="5"/>
  <c r="H939" i="5"/>
  <c r="H938" i="5"/>
  <c r="H937" i="5"/>
  <c r="H936" i="5"/>
  <c r="H930" i="5"/>
  <c r="H929" i="5"/>
  <c r="H928" i="5"/>
  <c r="H927" i="5"/>
  <c r="H926" i="5"/>
  <c r="H925" i="5"/>
  <c r="H924" i="5"/>
  <c r="H923" i="5"/>
  <c r="H922" i="5"/>
  <c r="H921" i="5"/>
  <c r="H920" i="5"/>
  <c r="H919" i="5"/>
  <c r="H918" i="5"/>
  <c r="H917" i="5"/>
  <c r="H916" i="5"/>
  <c r="H915" i="5"/>
  <c r="H914" i="5"/>
  <c r="H913" i="5"/>
  <c r="H912" i="5"/>
  <c r="H911" i="5"/>
  <c r="H910" i="5"/>
  <c r="H909" i="5"/>
  <c r="H908" i="5"/>
  <c r="H907" i="5"/>
  <c r="H906" i="5"/>
  <c r="H905" i="5"/>
  <c r="H904" i="5"/>
  <c r="H903" i="5"/>
  <c r="H902" i="5"/>
  <c r="H901" i="5"/>
  <c r="H900" i="5"/>
  <c r="H899" i="5"/>
  <c r="H898" i="5"/>
  <c r="H897" i="5"/>
  <c r="H896" i="5"/>
  <c r="H895" i="5"/>
  <c r="H894" i="5"/>
  <c r="H893" i="5"/>
  <c r="H892" i="5"/>
  <c r="H891" i="5"/>
  <c r="H890" i="5"/>
  <c r="H884" i="5"/>
  <c r="H883" i="5"/>
  <c r="H882" i="5"/>
  <c r="H881" i="5"/>
  <c r="H880" i="5"/>
  <c r="H879" i="5"/>
  <c r="H878" i="5"/>
  <c r="H877" i="5"/>
  <c r="H876" i="5"/>
  <c r="H875" i="5"/>
  <c r="H874" i="5"/>
  <c r="H873" i="5"/>
  <c r="H872" i="5"/>
  <c r="H871" i="5"/>
  <c r="H870" i="5"/>
  <c r="H869" i="5"/>
  <c r="H868" i="5"/>
  <c r="H867" i="5"/>
  <c r="H866" i="5"/>
  <c r="H865" i="5"/>
  <c r="H864" i="5"/>
  <c r="H863" i="5"/>
  <c r="H862" i="5"/>
  <c r="H861" i="5"/>
  <c r="H860" i="5"/>
  <c r="H859" i="5"/>
  <c r="H858" i="5"/>
  <c r="H857" i="5"/>
  <c r="H856" i="5"/>
  <c r="H855" i="5"/>
  <c r="H854" i="5"/>
  <c r="H853" i="5"/>
  <c r="H852" i="5"/>
  <c r="H851" i="5"/>
  <c r="H850" i="5"/>
  <c r="H849" i="5"/>
  <c r="H848" i="5"/>
  <c r="H847" i="5"/>
  <c r="H846" i="5"/>
  <c r="H845" i="5"/>
  <c r="H844" i="5"/>
  <c r="H838" i="5"/>
  <c r="H837" i="5"/>
  <c r="H836" i="5"/>
  <c r="H835" i="5"/>
  <c r="H834" i="5"/>
  <c r="H833" i="5"/>
  <c r="H832" i="5"/>
  <c r="H831" i="5"/>
  <c r="H830" i="5"/>
  <c r="H829" i="5"/>
  <c r="H828" i="5"/>
  <c r="H827" i="5"/>
  <c r="H826" i="5"/>
  <c r="H825" i="5"/>
  <c r="H824" i="5"/>
  <c r="H823" i="5"/>
  <c r="H822" i="5"/>
  <c r="H821" i="5"/>
  <c r="H820" i="5"/>
  <c r="H819" i="5"/>
  <c r="H818" i="5"/>
  <c r="H817" i="5"/>
  <c r="H816" i="5"/>
  <c r="H815" i="5"/>
  <c r="H814" i="5"/>
  <c r="H813" i="5"/>
  <c r="H812" i="5"/>
  <c r="H811" i="5"/>
  <c r="H810" i="5"/>
  <c r="H809" i="5"/>
  <c r="H808" i="5"/>
  <c r="H807" i="5"/>
  <c r="H806" i="5"/>
  <c r="H805" i="5"/>
  <c r="H804" i="5"/>
  <c r="H803" i="5"/>
  <c r="H802" i="5"/>
  <c r="H801" i="5"/>
  <c r="H800" i="5"/>
  <c r="H799" i="5"/>
  <c r="H798" i="5"/>
  <c r="H792" i="5"/>
  <c r="H791" i="5"/>
  <c r="H790" i="5"/>
  <c r="H789" i="5"/>
  <c r="H788" i="5"/>
  <c r="H787" i="5"/>
  <c r="H786" i="5"/>
  <c r="H785" i="5"/>
  <c r="H784" i="5"/>
  <c r="H783" i="5"/>
  <c r="H782" i="5"/>
  <c r="H781" i="5"/>
  <c r="H780" i="5"/>
  <c r="H779" i="5"/>
  <c r="H778" i="5"/>
  <c r="H777" i="5"/>
  <c r="H776" i="5"/>
  <c r="H775" i="5"/>
  <c r="H774" i="5"/>
  <c r="H773" i="5"/>
  <c r="H772" i="5"/>
  <c r="H771" i="5"/>
  <c r="H770" i="5"/>
  <c r="H769" i="5"/>
  <c r="H768" i="5"/>
  <c r="H767" i="5"/>
  <c r="H766" i="5"/>
  <c r="H765" i="5"/>
  <c r="H764" i="5"/>
  <c r="H763" i="5"/>
  <c r="H762" i="5"/>
  <c r="H761" i="5"/>
  <c r="H760" i="5"/>
  <c r="H759" i="5"/>
  <c r="H758" i="5"/>
  <c r="H757" i="5"/>
  <c r="H756" i="5"/>
  <c r="H755" i="5"/>
  <c r="H754" i="5"/>
  <c r="H753" i="5"/>
  <c r="H752" i="5"/>
  <c r="H746" i="5"/>
  <c r="H745" i="5"/>
  <c r="H744" i="5"/>
  <c r="H743" i="5"/>
  <c r="H742" i="5"/>
  <c r="H741" i="5"/>
  <c r="H740" i="5"/>
  <c r="H739" i="5"/>
  <c r="H738" i="5"/>
  <c r="H737" i="5"/>
  <c r="H736" i="5"/>
  <c r="H735" i="5"/>
  <c r="H734" i="5"/>
  <c r="H733" i="5"/>
  <c r="H732" i="5"/>
  <c r="H731" i="5"/>
  <c r="H730" i="5"/>
  <c r="H729" i="5"/>
  <c r="H728" i="5"/>
  <c r="H727" i="5"/>
  <c r="H726" i="5"/>
  <c r="H725" i="5"/>
  <c r="H724" i="5"/>
  <c r="H723" i="5"/>
  <c r="H722" i="5"/>
  <c r="H721" i="5"/>
  <c r="H720" i="5"/>
  <c r="H719" i="5"/>
  <c r="H718" i="5"/>
  <c r="H717" i="5"/>
  <c r="H716" i="5"/>
  <c r="H715" i="5"/>
  <c r="H714" i="5"/>
  <c r="H713" i="5"/>
  <c r="H712" i="5"/>
  <c r="H711" i="5"/>
  <c r="H710" i="5"/>
  <c r="H709" i="5"/>
  <c r="H708" i="5"/>
  <c r="H707" i="5"/>
  <c r="H706" i="5"/>
  <c r="H700" i="5"/>
  <c r="H699" i="5"/>
  <c r="H698" i="5"/>
  <c r="H697" i="5"/>
  <c r="H696" i="5"/>
  <c r="H695" i="5"/>
  <c r="H694" i="5"/>
  <c r="H693" i="5"/>
  <c r="H692" i="5"/>
  <c r="H691" i="5"/>
  <c r="H690" i="5"/>
  <c r="H689" i="5"/>
  <c r="H688" i="5"/>
  <c r="H687" i="5"/>
  <c r="H686" i="5"/>
  <c r="H685" i="5"/>
  <c r="H684" i="5"/>
  <c r="H683" i="5"/>
  <c r="H682" i="5"/>
  <c r="H681" i="5"/>
  <c r="H680" i="5"/>
  <c r="H679" i="5"/>
  <c r="H678" i="5"/>
  <c r="H677" i="5"/>
  <c r="H676" i="5"/>
  <c r="H675" i="5"/>
  <c r="H674" i="5"/>
  <c r="H673" i="5"/>
  <c r="H672" i="5"/>
  <c r="H671" i="5"/>
  <c r="H670" i="5"/>
  <c r="H669" i="5"/>
  <c r="H668" i="5"/>
  <c r="H667" i="5"/>
  <c r="H666" i="5"/>
  <c r="H665" i="5"/>
  <c r="H664" i="5"/>
  <c r="H663" i="5"/>
  <c r="H662" i="5"/>
  <c r="H661" i="5"/>
  <c r="H660" i="5"/>
  <c r="H654" i="5"/>
  <c r="H653" i="5"/>
  <c r="H652" i="5"/>
  <c r="H651" i="5"/>
  <c r="H650" i="5"/>
  <c r="H649" i="5"/>
  <c r="H648" i="5"/>
  <c r="H647" i="5"/>
  <c r="H646" i="5"/>
  <c r="H645" i="5"/>
  <c r="H644" i="5"/>
  <c r="H643" i="5"/>
  <c r="H642" i="5"/>
  <c r="H641" i="5"/>
  <c r="H640" i="5"/>
  <c r="H639" i="5"/>
  <c r="H638" i="5"/>
  <c r="H637" i="5"/>
  <c r="H636" i="5"/>
  <c r="H635" i="5"/>
  <c r="H634" i="5"/>
  <c r="H633" i="5"/>
  <c r="H632" i="5"/>
  <c r="H631" i="5"/>
  <c r="H630" i="5"/>
  <c r="H629" i="5"/>
  <c r="H628" i="5"/>
  <c r="H627" i="5"/>
  <c r="H626" i="5"/>
  <c r="H625" i="5"/>
  <c r="H624" i="5"/>
  <c r="H623" i="5"/>
  <c r="H622" i="5"/>
  <c r="H621" i="5"/>
  <c r="H620" i="5"/>
  <c r="H619" i="5"/>
  <c r="H618" i="5"/>
  <c r="H617" i="5"/>
  <c r="H616" i="5"/>
  <c r="H615" i="5"/>
  <c r="H614" i="5"/>
  <c r="H608" i="5"/>
  <c r="H607" i="5"/>
  <c r="H606" i="5"/>
  <c r="H605" i="5"/>
  <c r="H604" i="5"/>
  <c r="H603" i="5"/>
  <c r="H602" i="5"/>
  <c r="H601" i="5"/>
  <c r="H600" i="5"/>
  <c r="H599" i="5"/>
  <c r="H598" i="5"/>
  <c r="H597" i="5"/>
  <c r="H596" i="5"/>
  <c r="H595" i="5"/>
  <c r="H594" i="5"/>
  <c r="H593" i="5"/>
  <c r="H592" i="5"/>
  <c r="H591" i="5"/>
  <c r="H590" i="5"/>
  <c r="H290" i="5"/>
  <c r="H333" i="5" s="1"/>
  <c r="H336" i="5" s="1"/>
  <c r="H379" i="5" s="1"/>
  <c r="H383" i="5" s="1"/>
  <c r="H425" i="5" s="1"/>
  <c r="H429" i="5" s="1"/>
  <c r="H471" i="5" s="1"/>
  <c r="H475" i="5" s="1"/>
  <c r="H517" i="5" s="1"/>
  <c r="H521" i="5" s="1"/>
  <c r="H563" i="5" s="1"/>
  <c r="H567" i="5" s="1"/>
  <c r="H609" i="5" s="1"/>
  <c r="H613" i="5" s="1"/>
  <c r="H655" i="5" s="1"/>
  <c r="H659" i="5" s="1"/>
  <c r="H701" i="5" s="1"/>
  <c r="H705" i="5" s="1"/>
  <c r="H747" i="5" s="1"/>
  <c r="H751" i="5" s="1"/>
  <c r="H793" i="5" s="1"/>
  <c r="H797" i="5" s="1"/>
  <c r="H839" i="5" s="1"/>
  <c r="H843" i="5" s="1"/>
  <c r="H885" i="5" s="1"/>
  <c r="H889" i="5" s="1"/>
  <c r="H931" i="5" s="1"/>
  <c r="H935" i="5" s="1"/>
  <c r="H977" i="5" s="1"/>
  <c r="H981" i="5" s="1"/>
  <c r="H1023" i="5" s="1"/>
  <c r="H1027" i="5" s="1"/>
  <c r="H1069" i="5" s="1"/>
  <c r="H1073" i="5" s="1"/>
  <c r="H1115" i="5" s="1"/>
  <c r="H1119" i="5" s="1"/>
  <c r="H1161" i="5" s="1"/>
  <c r="H1164" i="5" s="1"/>
  <c r="H1202" i="5" s="1"/>
  <c r="H1211" i="5" s="1"/>
  <c r="H287" i="5"/>
  <c r="H190" i="5"/>
  <c r="H194" i="5" s="1"/>
  <c r="H241" i="5" s="1"/>
  <c r="H244" i="5" s="1"/>
  <c r="H254" i="5" s="1"/>
  <c r="H144" i="5"/>
  <c r="H163" i="5" s="1"/>
  <c r="H140" i="5"/>
  <c r="H48" i="5"/>
  <c r="H54" i="5" s="1"/>
  <c r="H95" i="5" s="1"/>
  <c r="H99" i="5" s="1"/>
  <c r="H128" i="5" s="1"/>
  <c r="H1218" i="5" l="1"/>
  <c r="H1222" i="5" s="1"/>
  <c r="H1223" i="5" l="1"/>
  <c r="F190" i="2" l="1"/>
  <c r="D190" i="2"/>
  <c r="F184" i="2"/>
  <c r="D184" i="2"/>
  <c r="F159" i="2"/>
  <c r="D159" i="2"/>
  <c r="F160" i="2"/>
  <c r="D160" i="2"/>
  <c r="F145" i="2"/>
  <c r="D145" i="2"/>
  <c r="F146" i="2"/>
  <c r="D146" i="2"/>
  <c r="F198" i="2"/>
  <c r="D198" i="2"/>
  <c r="D202" i="2"/>
  <c r="F166" i="2"/>
  <c r="D166" i="2"/>
  <c r="F167" i="2"/>
  <c r="D167" i="2"/>
  <c r="T239" i="10" l="1"/>
  <c r="T238" i="10"/>
  <c r="T152" i="10"/>
  <c r="T787" i="10"/>
  <c r="S538" i="10"/>
  <c r="S205" i="10"/>
  <c r="S86" i="10"/>
  <c r="Q84" i="10"/>
  <c r="T608" i="10"/>
  <c r="Q592" i="10"/>
  <c r="R435" i="10"/>
  <c r="R427" i="10"/>
  <c r="P428" i="10"/>
  <c r="Q429" i="10"/>
  <c r="R429" i="10"/>
  <c r="R426" i="10"/>
  <c r="U786" i="10"/>
  <c r="P377" i="10"/>
  <c r="P695" i="10"/>
  <c r="P756" i="10"/>
  <c r="P767" i="10"/>
  <c r="P689" i="10"/>
  <c r="P682" i="10"/>
  <c r="P680" i="10"/>
  <c r="P674" i="10"/>
  <c r="P673" i="10"/>
  <c r="P652" i="10"/>
  <c r="O636" i="10"/>
  <c r="P636" i="10"/>
  <c r="P632" i="10"/>
  <c r="Q598" i="10"/>
  <c r="Q597" i="10"/>
  <c r="T276" i="10"/>
  <c r="Q268" i="10"/>
  <c r="T253" i="10"/>
  <c r="T251" i="10"/>
  <c r="N210" i="10"/>
  <c r="S111" i="10"/>
  <c r="Q97" i="10"/>
  <c r="Q94" i="10"/>
  <c r="S89" i="10"/>
  <c r="Q88" i="10"/>
  <c r="Q85" i="10"/>
  <c r="N51" i="10" l="1"/>
  <c r="N38" i="10"/>
  <c r="N35" i="10"/>
  <c r="F287" i="2"/>
  <c r="F285" i="2"/>
  <c r="F284" i="2"/>
  <c r="J203" i="2"/>
  <c r="F202" i="2"/>
  <c r="F191" i="2"/>
  <c r="F189" i="2"/>
  <c r="F188" i="2"/>
  <c r="F187" i="2"/>
  <c r="F185" i="2"/>
  <c r="F152" i="2"/>
  <c r="F138" i="2"/>
  <c r="F137" i="2"/>
  <c r="P471" i="10"/>
  <c r="P464" i="10"/>
  <c r="P457" i="10"/>
  <c r="P451" i="10"/>
  <c r="T415" i="10"/>
  <c r="T411" i="10"/>
  <c r="P321" i="10"/>
  <c r="P310" i="10"/>
  <c r="F126" i="2"/>
  <c r="D89" i="2"/>
  <c r="H77" i="2"/>
  <c r="F66" i="2"/>
  <c r="D55" i="2"/>
  <c r="F55" i="2"/>
  <c r="F271" i="2" l="1"/>
  <c r="F258" i="2"/>
  <c r="J205" i="2"/>
  <c r="F103" i="2" l="1"/>
  <c r="F102" i="2"/>
  <c r="D54" i="2"/>
  <c r="S537" i="10" l="1"/>
  <c r="P484" i="10"/>
  <c r="S284" i="10"/>
  <c r="R281" i="10"/>
  <c r="T266" i="10"/>
  <c r="T245" i="10"/>
  <c r="T246" i="10"/>
  <c r="N162" i="10"/>
  <c r="N157" i="10"/>
  <c r="N156" i="10" s="1"/>
  <c r="N155" i="10" s="1"/>
  <c r="R147" i="10"/>
  <c r="Q122" i="10"/>
  <c r="S110" i="10"/>
  <c r="R83" i="10"/>
  <c r="G24" i="4"/>
  <c r="G25" i="4" l="1"/>
  <c r="G19" i="4"/>
  <c r="F19" i="4"/>
  <c r="T772" i="10" l="1"/>
  <c r="T771" i="10" s="1"/>
  <c r="T770" i="10" s="1"/>
  <c r="T769" i="10" s="1"/>
  <c r="S772" i="10"/>
  <c r="R772" i="10"/>
  <c r="Q772" i="10"/>
  <c r="P772" i="10"/>
  <c r="P771" i="10" s="1"/>
  <c r="P770" i="10" s="1"/>
  <c r="P769" i="10" s="1"/>
  <c r="S771" i="10"/>
  <c r="S770" i="10" s="1"/>
  <c r="S769" i="10" s="1"/>
  <c r="R771" i="10"/>
  <c r="Q771" i="10"/>
  <c r="Q770" i="10" s="1"/>
  <c r="Q769" i="10" s="1"/>
  <c r="R770" i="10"/>
  <c r="R769" i="10" s="1"/>
  <c r="T766" i="10"/>
  <c r="T765" i="10" s="1"/>
  <c r="T764" i="10" s="1"/>
  <c r="T763" i="10" s="1"/>
  <c r="T762" i="10" s="1"/>
  <c r="S766" i="10"/>
  <c r="R766" i="10"/>
  <c r="Q766" i="10"/>
  <c r="P766" i="10"/>
  <c r="P765" i="10" s="1"/>
  <c r="P764" i="10" s="1"/>
  <c r="P763" i="10" s="1"/>
  <c r="P762" i="10" s="1"/>
  <c r="S765" i="10"/>
  <c r="R765" i="10"/>
  <c r="Q765" i="10"/>
  <c r="Q764" i="10" s="1"/>
  <c r="Q763" i="10" s="1"/>
  <c r="S764" i="10"/>
  <c r="S763" i="10" s="1"/>
  <c r="R764" i="10"/>
  <c r="R763" i="10" s="1"/>
  <c r="T758" i="10"/>
  <c r="S758" i="10"/>
  <c r="R758" i="10"/>
  <c r="Q758" i="10"/>
  <c r="Q752" i="10" s="1"/>
  <c r="P758" i="10"/>
  <c r="T753" i="10"/>
  <c r="T752" i="10" s="1"/>
  <c r="S753" i="10"/>
  <c r="R753" i="10"/>
  <c r="R752" i="10" s="1"/>
  <c r="Q753" i="10"/>
  <c r="P753" i="10"/>
  <c r="S752" i="10"/>
  <c r="P752" i="10"/>
  <c r="T748" i="10"/>
  <c r="T742" i="10" s="1"/>
  <c r="S748" i="10"/>
  <c r="R748" i="10"/>
  <c r="Q748" i="10"/>
  <c r="P748" i="10"/>
  <c r="P742" i="10" s="1"/>
  <c r="T743" i="10"/>
  <c r="S743" i="10"/>
  <c r="R743" i="10"/>
  <c r="Q743" i="10"/>
  <c r="Q742" i="10" s="1"/>
  <c r="P743" i="10"/>
  <c r="S742" i="10"/>
  <c r="R742" i="10"/>
  <c r="S741" i="10"/>
  <c r="T737" i="10"/>
  <c r="S737" i="10"/>
  <c r="R737" i="10"/>
  <c r="Q737" i="10"/>
  <c r="P737" i="10"/>
  <c r="T734" i="10"/>
  <c r="S734" i="10"/>
  <c r="R734" i="10"/>
  <c r="Q734" i="10"/>
  <c r="P734" i="10"/>
  <c r="T730" i="10"/>
  <c r="S730" i="10"/>
  <c r="S729" i="10" s="1"/>
  <c r="S728" i="10" s="1"/>
  <c r="S727" i="10" s="1"/>
  <c r="R730" i="10"/>
  <c r="Q730" i="10"/>
  <c r="P730" i="10"/>
  <c r="T729" i="10"/>
  <c r="T728" i="10" s="1"/>
  <c r="P729" i="10"/>
  <c r="P728" i="10" s="1"/>
  <c r="T723" i="10"/>
  <c r="S723" i="10"/>
  <c r="R723" i="10"/>
  <c r="R718" i="10" s="1"/>
  <c r="R717" i="10" s="1"/>
  <c r="R716" i="10" s="1"/>
  <c r="Q723" i="10"/>
  <c r="P723" i="10"/>
  <c r="T719" i="10"/>
  <c r="S719" i="10"/>
  <c r="S718" i="10" s="1"/>
  <c r="S717" i="10" s="1"/>
  <c r="S716" i="10" s="1"/>
  <c r="R719" i="10"/>
  <c r="Q719" i="10"/>
  <c r="Q718" i="10" s="1"/>
  <c r="Q717" i="10" s="1"/>
  <c r="Q716" i="10" s="1"/>
  <c r="P719" i="10"/>
  <c r="T718" i="10"/>
  <c r="T717" i="10" s="1"/>
  <c r="T716" i="10" s="1"/>
  <c r="P718" i="10"/>
  <c r="P717" i="10" s="1"/>
  <c r="P716" i="10" s="1"/>
  <c r="T713" i="10"/>
  <c r="S713" i="10"/>
  <c r="R713" i="10"/>
  <c r="Q713" i="10"/>
  <c r="P713" i="10"/>
  <c r="T710" i="10"/>
  <c r="T706" i="10" s="1"/>
  <c r="T705" i="10" s="1"/>
  <c r="T704" i="10" s="1"/>
  <c r="S710" i="10"/>
  <c r="R710" i="10"/>
  <c r="Q710" i="10"/>
  <c r="P710" i="10"/>
  <c r="P706" i="10" s="1"/>
  <c r="P705" i="10" s="1"/>
  <c r="P704" i="10" s="1"/>
  <c r="T707" i="10"/>
  <c r="S707" i="10"/>
  <c r="R707" i="10"/>
  <c r="Q707" i="10"/>
  <c r="Q706" i="10" s="1"/>
  <c r="Q705" i="10" s="1"/>
  <c r="Q704" i="10" s="1"/>
  <c r="P707" i="10"/>
  <c r="S706" i="10"/>
  <c r="R706" i="10"/>
  <c r="R705" i="10" s="1"/>
  <c r="R704" i="10" s="1"/>
  <c r="S705" i="10"/>
  <c r="S704" i="10" s="1"/>
  <c r="T701" i="10"/>
  <c r="S701" i="10"/>
  <c r="R701" i="10"/>
  <c r="Q701" i="10"/>
  <c r="P701" i="10"/>
  <c r="T697" i="10"/>
  <c r="S697" i="10"/>
  <c r="R697" i="10"/>
  <c r="Q697" i="10"/>
  <c r="Q692" i="10" s="1"/>
  <c r="Q691" i="10" s="1"/>
  <c r="P697" i="10"/>
  <c r="T693" i="10"/>
  <c r="T692" i="10" s="1"/>
  <c r="T691" i="10" s="1"/>
  <c r="S693" i="10"/>
  <c r="R693" i="10"/>
  <c r="Q693" i="10"/>
  <c r="P693" i="10"/>
  <c r="P692" i="10"/>
  <c r="P691" i="10" s="1"/>
  <c r="T687" i="10"/>
  <c r="S687" i="10"/>
  <c r="R687" i="10"/>
  <c r="Q687" i="10"/>
  <c r="P687" i="10"/>
  <c r="T683" i="10"/>
  <c r="S683" i="10"/>
  <c r="R683" i="10"/>
  <c r="Q683" i="10"/>
  <c r="P683" i="10"/>
  <c r="T678" i="10"/>
  <c r="S678" i="10"/>
  <c r="R678" i="10"/>
  <c r="Q678" i="10"/>
  <c r="Q677" i="10" s="1"/>
  <c r="Q676" i="10" s="1"/>
  <c r="P678" i="10"/>
  <c r="P677" i="10" s="1"/>
  <c r="P676" i="10" s="1"/>
  <c r="R677" i="10"/>
  <c r="R676" i="10" s="1"/>
  <c r="T672" i="10"/>
  <c r="S672" i="10"/>
  <c r="S666" i="10" s="1"/>
  <c r="R672" i="10"/>
  <c r="Q672" i="10"/>
  <c r="P672" i="10"/>
  <c r="T667" i="10"/>
  <c r="T666" i="10" s="1"/>
  <c r="S667" i="10"/>
  <c r="R667" i="10"/>
  <c r="Q667" i="10"/>
  <c r="P667" i="10"/>
  <c r="R666" i="10"/>
  <c r="Q666" i="10"/>
  <c r="T662" i="10"/>
  <c r="S662" i="10"/>
  <c r="R662" i="10"/>
  <c r="Q662" i="10"/>
  <c r="Q656" i="10" s="1"/>
  <c r="Q655" i="10" s="1"/>
  <c r="P662" i="10"/>
  <c r="T657" i="10"/>
  <c r="T656" i="10" s="1"/>
  <c r="T655" i="10" s="1"/>
  <c r="S657" i="10"/>
  <c r="R657" i="10"/>
  <c r="Q657" i="10"/>
  <c r="P657" i="10"/>
  <c r="P656" i="10"/>
  <c r="T651" i="10"/>
  <c r="S651" i="10"/>
  <c r="R651" i="10"/>
  <c r="Q651" i="10"/>
  <c r="Q645" i="10" s="1"/>
  <c r="P651" i="10"/>
  <c r="P645" i="10" s="1"/>
  <c r="P639" i="10" s="1"/>
  <c r="T646" i="10"/>
  <c r="T645" i="10" s="1"/>
  <c r="S646" i="10"/>
  <c r="R646" i="10"/>
  <c r="Q646" i="10"/>
  <c r="P646" i="10"/>
  <c r="T641" i="10"/>
  <c r="T640" i="10" s="1"/>
  <c r="S641" i="10"/>
  <c r="R641" i="10"/>
  <c r="R640" i="10" s="1"/>
  <c r="Q641" i="10"/>
  <c r="Q640" i="10" s="1"/>
  <c r="P641" i="10"/>
  <c r="S640" i="10"/>
  <c r="P640" i="10"/>
  <c r="T634" i="10"/>
  <c r="S634" i="10"/>
  <c r="S628" i="10" s="1"/>
  <c r="S619" i="10" s="1"/>
  <c r="S618" i="10" s="1"/>
  <c r="R634" i="10"/>
  <c r="Q634" i="10"/>
  <c r="Q628" i="10" s="1"/>
  <c r="P634" i="10"/>
  <c r="T629" i="10"/>
  <c r="T628" i="10" s="1"/>
  <c r="S629" i="10"/>
  <c r="R629" i="10"/>
  <c r="R628" i="10" s="1"/>
  <c r="Q629" i="10"/>
  <c r="P629" i="10"/>
  <c r="P628" i="10" s="1"/>
  <c r="T626" i="10"/>
  <c r="T620" i="10" s="1"/>
  <c r="S626" i="10"/>
  <c r="R626" i="10"/>
  <c r="R620" i="10" s="1"/>
  <c r="Q626" i="10"/>
  <c r="P626" i="10"/>
  <c r="P620" i="10" s="1"/>
  <c r="T621" i="10"/>
  <c r="S621" i="10"/>
  <c r="R621" i="10"/>
  <c r="Q621" i="10"/>
  <c r="Q620" i="10" s="1"/>
  <c r="P621" i="10"/>
  <c r="S620" i="10"/>
  <c r="T612" i="10"/>
  <c r="S612" i="10"/>
  <c r="S611" i="10" s="1"/>
  <c r="S610" i="10" s="1"/>
  <c r="R612" i="10"/>
  <c r="R611" i="10" s="1"/>
  <c r="R610" i="10" s="1"/>
  <c r="Q612" i="10"/>
  <c r="P612" i="10"/>
  <c r="T611" i="10"/>
  <c r="Q611" i="10"/>
  <c r="Q610" i="10" s="1"/>
  <c r="P611" i="10"/>
  <c r="T610" i="10"/>
  <c r="P610" i="10"/>
  <c r="T605" i="10"/>
  <c r="S605" i="10"/>
  <c r="S604" i="10" s="1"/>
  <c r="S603" i="10" s="1"/>
  <c r="R605" i="10"/>
  <c r="Q605" i="10"/>
  <c r="Q604" i="10" s="1"/>
  <c r="Q603" i="10" s="1"/>
  <c r="P605" i="10"/>
  <c r="T604" i="10"/>
  <c r="T603" i="10" s="1"/>
  <c r="R604" i="10"/>
  <c r="R603" i="10" s="1"/>
  <c r="P604" i="10"/>
  <c r="P603" i="10"/>
  <c r="Q600" i="10"/>
  <c r="P600" i="10"/>
  <c r="P599" i="10" s="1"/>
  <c r="Q599" i="10"/>
  <c r="T596" i="10"/>
  <c r="T595" i="10" s="1"/>
  <c r="T594" i="10" s="1"/>
  <c r="S596" i="10"/>
  <c r="R596" i="10"/>
  <c r="R595" i="10" s="1"/>
  <c r="R594" i="10" s="1"/>
  <c r="Q596" i="10"/>
  <c r="Q595" i="10" s="1"/>
  <c r="Q594" i="10" s="1"/>
  <c r="P596" i="10"/>
  <c r="S595" i="10"/>
  <c r="S594" i="10" s="1"/>
  <c r="P595" i="10"/>
  <c r="T591" i="10"/>
  <c r="S591" i="10"/>
  <c r="S586" i="10" s="1"/>
  <c r="S585" i="10" s="1"/>
  <c r="R591" i="10"/>
  <c r="Q591" i="10"/>
  <c r="P591" i="10"/>
  <c r="T587" i="10"/>
  <c r="T586" i="10" s="1"/>
  <c r="T585" i="10" s="1"/>
  <c r="S587" i="10"/>
  <c r="R587" i="10"/>
  <c r="R586" i="10" s="1"/>
  <c r="R585" i="10" s="1"/>
  <c r="Q587" i="10"/>
  <c r="P587" i="10"/>
  <c r="P586" i="10" s="1"/>
  <c r="P585" i="10" s="1"/>
  <c r="T582" i="10"/>
  <c r="S582" i="10"/>
  <c r="R582" i="10"/>
  <c r="Q582" i="10"/>
  <c r="Q577" i="10" s="1"/>
  <c r="Q576" i="10" s="1"/>
  <c r="P582" i="10"/>
  <c r="T578" i="10"/>
  <c r="S578" i="10"/>
  <c r="R578" i="10"/>
  <c r="R577" i="10" s="1"/>
  <c r="R576" i="10" s="1"/>
  <c r="Q578" i="10"/>
  <c r="P578" i="10"/>
  <c r="T577" i="10"/>
  <c r="T576" i="10" s="1"/>
  <c r="S577" i="10"/>
  <c r="S576" i="10" s="1"/>
  <c r="P577" i="10"/>
  <c r="P576" i="10"/>
  <c r="T570" i="10"/>
  <c r="S570" i="10"/>
  <c r="S569" i="10" s="1"/>
  <c r="S568" i="10" s="1"/>
  <c r="R570" i="10"/>
  <c r="R569" i="10" s="1"/>
  <c r="R568" i="10" s="1"/>
  <c r="Q570" i="10"/>
  <c r="P570" i="10"/>
  <c r="T569" i="10"/>
  <c r="Q569" i="10"/>
  <c r="Q568" i="10" s="1"/>
  <c r="P569" i="10"/>
  <c r="T568" i="10"/>
  <c r="P568" i="10"/>
  <c r="T565" i="10"/>
  <c r="S565" i="10"/>
  <c r="R565" i="10"/>
  <c r="Q565" i="10"/>
  <c r="Q562" i="10" s="1"/>
  <c r="Q561" i="10" s="1"/>
  <c r="P565" i="10"/>
  <c r="T563" i="10"/>
  <c r="S563" i="10"/>
  <c r="R563" i="10"/>
  <c r="R562" i="10" s="1"/>
  <c r="R561" i="10" s="1"/>
  <c r="Q563" i="10"/>
  <c r="P563" i="10"/>
  <c r="T562" i="10"/>
  <c r="S562" i="10"/>
  <c r="S561" i="10" s="1"/>
  <c r="P562" i="10"/>
  <c r="P561" i="10" s="1"/>
  <c r="T561" i="10"/>
  <c r="T558" i="10"/>
  <c r="S558" i="10"/>
  <c r="R558" i="10"/>
  <c r="Q558" i="10"/>
  <c r="Q557" i="10" s="1"/>
  <c r="Q553" i="10" s="1"/>
  <c r="P558" i="10"/>
  <c r="T557" i="10"/>
  <c r="S557" i="10"/>
  <c r="R557" i="10"/>
  <c r="P557" i="10"/>
  <c r="T555" i="10"/>
  <c r="S555" i="10"/>
  <c r="S554" i="10" s="1"/>
  <c r="S553" i="10" s="1"/>
  <c r="R555" i="10"/>
  <c r="Q555" i="10"/>
  <c r="P555" i="10"/>
  <c r="T554" i="10"/>
  <c r="T553" i="10" s="1"/>
  <c r="R554" i="10"/>
  <c r="Q554" i="10"/>
  <c r="P554" i="10"/>
  <c r="P553" i="10" s="1"/>
  <c r="R553" i="10"/>
  <c r="T549" i="10"/>
  <c r="T544" i="10" s="1"/>
  <c r="T543" i="10" s="1"/>
  <c r="S549" i="10"/>
  <c r="R549" i="10"/>
  <c r="Q549" i="10"/>
  <c r="P549" i="10"/>
  <c r="P544" i="10" s="1"/>
  <c r="P543" i="10" s="1"/>
  <c r="T547" i="10"/>
  <c r="S547" i="10"/>
  <c r="R547" i="10"/>
  <c r="Q547" i="10"/>
  <c r="P547" i="10"/>
  <c r="T545" i="10"/>
  <c r="S545" i="10"/>
  <c r="R545" i="10"/>
  <c r="Q545" i="10"/>
  <c r="P545" i="10"/>
  <c r="S544" i="10"/>
  <c r="S543" i="10" s="1"/>
  <c r="R544" i="10"/>
  <c r="R543" i="10" s="1"/>
  <c r="T540" i="10"/>
  <c r="S540" i="10"/>
  <c r="R540" i="10"/>
  <c r="R535" i="10" s="1"/>
  <c r="R534" i="10" s="1"/>
  <c r="Q540" i="10"/>
  <c r="P540" i="10"/>
  <c r="P535" i="10" s="1"/>
  <c r="P534" i="10" s="1"/>
  <c r="T536" i="10"/>
  <c r="S536" i="10"/>
  <c r="S535" i="10" s="1"/>
  <c r="S534" i="10" s="1"/>
  <c r="R536" i="10"/>
  <c r="Q536" i="10"/>
  <c r="Q535" i="10" s="1"/>
  <c r="Q534" i="10" s="1"/>
  <c r="P536" i="10"/>
  <c r="T531" i="10"/>
  <c r="T527" i="10" s="1"/>
  <c r="T526" i="10" s="1"/>
  <c r="S531" i="10"/>
  <c r="R531" i="10"/>
  <c r="R527" i="10" s="1"/>
  <c r="R526" i="10" s="1"/>
  <c r="Q531" i="10"/>
  <c r="P531" i="10"/>
  <c r="T528" i="10"/>
  <c r="S528" i="10"/>
  <c r="R528" i="10"/>
  <c r="Q528" i="10"/>
  <c r="Q527" i="10" s="1"/>
  <c r="Q526" i="10" s="1"/>
  <c r="P528" i="10"/>
  <c r="S527" i="10"/>
  <c r="S526" i="10"/>
  <c r="T522" i="10"/>
  <c r="S522" i="10"/>
  <c r="R522" i="10"/>
  <c r="Q522" i="10"/>
  <c r="Q521" i="10" s="1"/>
  <c r="P522" i="10"/>
  <c r="T521" i="10"/>
  <c r="S521" i="10"/>
  <c r="R521" i="10"/>
  <c r="P521" i="10"/>
  <c r="T519" i="10"/>
  <c r="S519" i="10"/>
  <c r="R519" i="10"/>
  <c r="Q519" i="10"/>
  <c r="P519" i="10"/>
  <c r="T517" i="10"/>
  <c r="S517" i="10"/>
  <c r="R517" i="10"/>
  <c r="Q517" i="10"/>
  <c r="P517" i="10"/>
  <c r="T513" i="10"/>
  <c r="S513" i="10"/>
  <c r="R513" i="10"/>
  <c r="Q513" i="10"/>
  <c r="Q507" i="10" s="1"/>
  <c r="Q506" i="10" s="1"/>
  <c r="P513" i="10"/>
  <c r="T508" i="10"/>
  <c r="S508" i="10"/>
  <c r="R508" i="10"/>
  <c r="R507" i="10" s="1"/>
  <c r="Q508" i="10"/>
  <c r="P508" i="10"/>
  <c r="S507" i="10"/>
  <c r="S506" i="10" s="1"/>
  <c r="P507" i="10"/>
  <c r="P506" i="10" s="1"/>
  <c r="T503" i="10"/>
  <c r="T498" i="10" s="1"/>
  <c r="T497" i="10" s="1"/>
  <c r="S503" i="10"/>
  <c r="R503" i="10"/>
  <c r="Q503" i="10"/>
  <c r="P503" i="10"/>
  <c r="T499" i="10"/>
  <c r="S499" i="10"/>
  <c r="R499" i="10"/>
  <c r="Q499" i="10"/>
  <c r="P499" i="10"/>
  <c r="S498" i="10"/>
  <c r="S497" i="10" s="1"/>
  <c r="P498" i="10"/>
  <c r="P497" i="10" s="1"/>
  <c r="T494" i="10"/>
  <c r="T489" i="10" s="1"/>
  <c r="T488" i="10" s="1"/>
  <c r="S494" i="10"/>
  <c r="R494" i="10"/>
  <c r="Q494" i="10"/>
  <c r="P494" i="10"/>
  <c r="T490" i="10"/>
  <c r="S490" i="10"/>
  <c r="R490" i="10"/>
  <c r="R489" i="10" s="1"/>
  <c r="R488" i="10" s="1"/>
  <c r="Q490" i="10"/>
  <c r="P490" i="10"/>
  <c r="S489" i="10"/>
  <c r="S488" i="10" s="1"/>
  <c r="S487" i="10" s="1"/>
  <c r="P489" i="10"/>
  <c r="P488" i="10" s="1"/>
  <c r="T483" i="10"/>
  <c r="T477" i="10" s="1"/>
  <c r="T476" i="10" s="1"/>
  <c r="S483" i="10"/>
  <c r="R483" i="10"/>
  <c r="Q483" i="10"/>
  <c r="P483" i="10"/>
  <c r="P477" i="10" s="1"/>
  <c r="P476" i="10" s="1"/>
  <c r="T478" i="10"/>
  <c r="S478" i="10"/>
  <c r="R478" i="10"/>
  <c r="Q478" i="10"/>
  <c r="Q477" i="10" s="1"/>
  <c r="Q476" i="10" s="1"/>
  <c r="P478" i="10"/>
  <c r="S477" i="10"/>
  <c r="S476" i="10" s="1"/>
  <c r="T473" i="10"/>
  <c r="S473" i="10"/>
  <c r="S467" i="10" s="1"/>
  <c r="R473" i="10"/>
  <c r="Q473" i="10"/>
  <c r="P473" i="10"/>
  <c r="T468" i="10"/>
  <c r="S468" i="10"/>
  <c r="R468" i="10"/>
  <c r="R467" i="10" s="1"/>
  <c r="Q468" i="10"/>
  <c r="P468" i="10"/>
  <c r="T462" i="10"/>
  <c r="T461" i="10" s="1"/>
  <c r="S462" i="10"/>
  <c r="S461" i="10" s="1"/>
  <c r="R462" i="10"/>
  <c r="R461" i="10" s="1"/>
  <c r="Q462" i="10"/>
  <c r="P462" i="10"/>
  <c r="P461" i="10" s="1"/>
  <c r="Q461" i="10"/>
  <c r="T456" i="10"/>
  <c r="T455" i="10" s="1"/>
  <c r="T454" i="10" s="1"/>
  <c r="T453" i="10" s="1"/>
  <c r="S456" i="10"/>
  <c r="S455" i="10" s="1"/>
  <c r="S454" i="10" s="1"/>
  <c r="S453" i="10" s="1"/>
  <c r="R456" i="10"/>
  <c r="Q456" i="10"/>
  <c r="Q455" i="10" s="1"/>
  <c r="Q454" i="10" s="1"/>
  <c r="Q453" i="10" s="1"/>
  <c r="P456" i="10"/>
  <c r="P455" i="10" s="1"/>
  <c r="P454" i="10" s="1"/>
  <c r="P453" i="10" s="1"/>
  <c r="R455" i="10"/>
  <c r="R454" i="10" s="1"/>
  <c r="R453" i="10" s="1"/>
  <c r="T448" i="10"/>
  <c r="T447" i="10" s="1"/>
  <c r="S448" i="10"/>
  <c r="S447" i="10" s="1"/>
  <c r="S442" i="10" s="1"/>
  <c r="R448" i="10"/>
  <c r="Q448" i="10"/>
  <c r="Q447" i="10" s="1"/>
  <c r="P448" i="10"/>
  <c r="P447" i="10" s="1"/>
  <c r="P442" i="10" s="1"/>
  <c r="R447" i="10"/>
  <c r="T443" i="10"/>
  <c r="S443" i="10"/>
  <c r="R443" i="10"/>
  <c r="R442" i="10" s="1"/>
  <c r="Q443" i="10"/>
  <c r="P443" i="10"/>
  <c r="T439" i="10"/>
  <c r="T438" i="10" s="1"/>
  <c r="T437" i="10" s="1"/>
  <c r="S439" i="10"/>
  <c r="S438" i="10" s="1"/>
  <c r="S437" i="10" s="1"/>
  <c r="R439" i="10"/>
  <c r="Q439" i="10"/>
  <c r="Q438" i="10" s="1"/>
  <c r="Q437" i="10" s="1"/>
  <c r="P439" i="10"/>
  <c r="P438" i="10" s="1"/>
  <c r="P437" i="10" s="1"/>
  <c r="R438" i="10"/>
  <c r="R437" i="10" s="1"/>
  <c r="T433" i="10"/>
  <c r="S433" i="10"/>
  <c r="R433" i="10"/>
  <c r="Q433" i="10"/>
  <c r="P433" i="10"/>
  <c r="T431" i="10"/>
  <c r="S431" i="10"/>
  <c r="R431" i="10"/>
  <c r="Q431" i="10"/>
  <c r="P431" i="10"/>
  <c r="T429" i="10"/>
  <c r="S429" i="10"/>
  <c r="S424" i="10" s="1"/>
  <c r="S423" i="10" s="1"/>
  <c r="P429" i="10"/>
  <c r="T425" i="10"/>
  <c r="S425" i="10"/>
  <c r="R425" i="10"/>
  <c r="R424" i="10" s="1"/>
  <c r="R423" i="10" s="1"/>
  <c r="Q425" i="10"/>
  <c r="P425" i="10"/>
  <c r="T417" i="10"/>
  <c r="S417" i="10"/>
  <c r="R417" i="10"/>
  <c r="R416" i="10" s="1"/>
  <c r="Q417" i="10"/>
  <c r="Q416" i="10" s="1"/>
  <c r="P417" i="10"/>
  <c r="P416" i="10" s="1"/>
  <c r="T416" i="10"/>
  <c r="S416" i="10"/>
  <c r="T414" i="10"/>
  <c r="S414" i="10"/>
  <c r="S408" i="10" s="1"/>
  <c r="R414" i="10"/>
  <c r="Q414" i="10"/>
  <c r="P414" i="10"/>
  <c r="T409" i="10"/>
  <c r="S409" i="10"/>
  <c r="R409" i="10"/>
  <c r="Q409" i="10"/>
  <c r="P409" i="10"/>
  <c r="P408" i="10" s="1"/>
  <c r="R408" i="10"/>
  <c r="R407" i="10" s="1"/>
  <c r="T402" i="10"/>
  <c r="T401" i="10" s="1"/>
  <c r="T394" i="10" s="1"/>
  <c r="S402" i="10"/>
  <c r="S401" i="10" s="1"/>
  <c r="R402" i="10"/>
  <c r="Q402" i="10"/>
  <c r="P402" i="10"/>
  <c r="P401" i="10" s="1"/>
  <c r="P394" i="10" s="1"/>
  <c r="R401" i="10"/>
  <c r="Q401" i="10"/>
  <c r="T396" i="10"/>
  <c r="S396" i="10"/>
  <c r="R396" i="10"/>
  <c r="R395" i="10" s="1"/>
  <c r="R394" i="10" s="1"/>
  <c r="Q396" i="10"/>
  <c r="Q395" i="10" s="1"/>
  <c r="Q394" i="10" s="1"/>
  <c r="P396" i="10"/>
  <c r="T395" i="10"/>
  <c r="S395" i="10"/>
  <c r="S394" i="10" s="1"/>
  <c r="P395" i="10"/>
  <c r="T390" i="10"/>
  <c r="S390" i="10"/>
  <c r="R390" i="10"/>
  <c r="Q390" i="10"/>
  <c r="P390" i="10"/>
  <c r="T386" i="10"/>
  <c r="S386" i="10"/>
  <c r="S385" i="10" s="1"/>
  <c r="S384" i="10" s="1"/>
  <c r="R386" i="10"/>
  <c r="Q386" i="10"/>
  <c r="P386" i="10"/>
  <c r="T385" i="10"/>
  <c r="T384" i="10" s="1"/>
  <c r="P385" i="10"/>
  <c r="P384" i="10" s="1"/>
  <c r="T381" i="10"/>
  <c r="T380" i="10" s="1"/>
  <c r="T379" i="10" s="1"/>
  <c r="S381" i="10"/>
  <c r="R381" i="10"/>
  <c r="R380" i="10" s="1"/>
  <c r="R379" i="10" s="1"/>
  <c r="Q381" i="10"/>
  <c r="Q380" i="10" s="1"/>
  <c r="Q379" i="10" s="1"/>
  <c r="P381" i="10"/>
  <c r="S380" i="10"/>
  <c r="S379" i="10" s="1"/>
  <c r="P380" i="10"/>
  <c r="P379" i="10"/>
  <c r="T376" i="10"/>
  <c r="T375" i="10" s="1"/>
  <c r="T374" i="10" s="1"/>
  <c r="S376" i="10"/>
  <c r="R376" i="10"/>
  <c r="Q376" i="10"/>
  <c r="Q375" i="10" s="1"/>
  <c r="Q374" i="10" s="1"/>
  <c r="P376" i="10"/>
  <c r="P375" i="10" s="1"/>
  <c r="P374" i="10" s="1"/>
  <c r="S375" i="10"/>
  <c r="R375" i="10"/>
  <c r="R374" i="10" s="1"/>
  <c r="S374" i="10"/>
  <c r="T370" i="10"/>
  <c r="S370" i="10"/>
  <c r="R370" i="10"/>
  <c r="Q370" i="10"/>
  <c r="P370" i="10"/>
  <c r="T367" i="10"/>
  <c r="S367" i="10"/>
  <c r="R367" i="10"/>
  <c r="Q367" i="10"/>
  <c r="Q366" i="10" s="1"/>
  <c r="Q365" i="10" s="1"/>
  <c r="P367" i="10"/>
  <c r="P366" i="10" s="1"/>
  <c r="P365" i="10" s="1"/>
  <c r="R366" i="10"/>
  <c r="R365" i="10" s="1"/>
  <c r="T362" i="10"/>
  <c r="S362" i="10"/>
  <c r="S357" i="10" s="1"/>
  <c r="S356" i="10" s="1"/>
  <c r="R362" i="10"/>
  <c r="Q362" i="10"/>
  <c r="P362" i="10"/>
  <c r="T358" i="10"/>
  <c r="T357" i="10" s="1"/>
  <c r="T356" i="10" s="1"/>
  <c r="S358" i="10"/>
  <c r="R358" i="10"/>
  <c r="Q358" i="10"/>
  <c r="Q357" i="10" s="1"/>
  <c r="Q356" i="10" s="1"/>
  <c r="P358" i="10"/>
  <c r="P357" i="10" s="1"/>
  <c r="P356" i="10" s="1"/>
  <c r="R357" i="10"/>
  <c r="R356" i="10" s="1"/>
  <c r="T351" i="10"/>
  <c r="T350" i="10" s="1"/>
  <c r="T349" i="10" s="1"/>
  <c r="S351" i="10"/>
  <c r="S350" i="10" s="1"/>
  <c r="S349" i="10" s="1"/>
  <c r="R351" i="10"/>
  <c r="Q351" i="10"/>
  <c r="P351" i="10"/>
  <c r="P350" i="10" s="1"/>
  <c r="P349" i="10" s="1"/>
  <c r="R350" i="10"/>
  <c r="Q350" i="10"/>
  <c r="Q349" i="10" s="1"/>
  <c r="R349" i="10"/>
  <c r="T345" i="10"/>
  <c r="S345" i="10"/>
  <c r="R345" i="10"/>
  <c r="R342" i="10" s="1"/>
  <c r="R341" i="10" s="1"/>
  <c r="Q345" i="10"/>
  <c r="P345" i="10"/>
  <c r="T343" i="10"/>
  <c r="S343" i="10"/>
  <c r="S342" i="10" s="1"/>
  <c r="S341" i="10" s="1"/>
  <c r="R343" i="10"/>
  <c r="Q343" i="10"/>
  <c r="P343" i="10"/>
  <c r="P342" i="10" s="1"/>
  <c r="P341" i="10" s="1"/>
  <c r="Q342" i="10"/>
  <c r="Q341" i="10" s="1"/>
  <c r="T336" i="10"/>
  <c r="S336" i="10"/>
  <c r="S335" i="10" s="1"/>
  <c r="S334" i="10" s="1"/>
  <c r="R336" i="10"/>
  <c r="R335" i="10" s="1"/>
  <c r="R334" i="10" s="1"/>
  <c r="Q336" i="10"/>
  <c r="Q335" i="10" s="1"/>
  <c r="Q334" i="10" s="1"/>
  <c r="P336" i="10"/>
  <c r="T335" i="10"/>
  <c r="T334" i="10" s="1"/>
  <c r="P335" i="10"/>
  <c r="P334" i="10" s="1"/>
  <c r="T331" i="10"/>
  <c r="S331" i="10"/>
  <c r="R331" i="10"/>
  <c r="Q331" i="10"/>
  <c r="Q326" i="10" s="1"/>
  <c r="Q325" i="10" s="1"/>
  <c r="P331" i="10"/>
  <c r="T327" i="10"/>
  <c r="S327" i="10"/>
  <c r="S326" i="10" s="1"/>
  <c r="S325" i="10" s="1"/>
  <c r="R327" i="10"/>
  <c r="Q327" i="10"/>
  <c r="P327" i="10"/>
  <c r="T326" i="10"/>
  <c r="T325" i="10" s="1"/>
  <c r="P326" i="10"/>
  <c r="P325" i="10" s="1"/>
  <c r="T322" i="10"/>
  <c r="S322" i="10"/>
  <c r="R322" i="10"/>
  <c r="Q322" i="10"/>
  <c r="P322" i="10"/>
  <c r="T319" i="10"/>
  <c r="S319" i="10"/>
  <c r="R319" i="10"/>
  <c r="Q319" i="10"/>
  <c r="Q314" i="10" s="1"/>
  <c r="Q313" i="10" s="1"/>
  <c r="P319" i="10"/>
  <c r="T315" i="10"/>
  <c r="T314" i="10" s="1"/>
  <c r="T313" i="10" s="1"/>
  <c r="S315" i="10"/>
  <c r="R315" i="10"/>
  <c r="Q315" i="10"/>
  <c r="P315" i="10"/>
  <c r="T309" i="10"/>
  <c r="S309" i="10"/>
  <c r="R309" i="10"/>
  <c r="Q309" i="10"/>
  <c r="P309" i="10"/>
  <c r="T307" i="10"/>
  <c r="S307" i="10"/>
  <c r="R307" i="10"/>
  <c r="Q307" i="10"/>
  <c r="P307" i="10"/>
  <c r="T304" i="10"/>
  <c r="S304" i="10"/>
  <c r="R304" i="10"/>
  <c r="R303" i="10" s="1"/>
  <c r="R302" i="10" s="1"/>
  <c r="Q304" i="10"/>
  <c r="Q303" i="10" s="1"/>
  <c r="Q302" i="10" s="1"/>
  <c r="P304" i="10"/>
  <c r="S303" i="10"/>
  <c r="S302" i="10" s="1"/>
  <c r="T297" i="10"/>
  <c r="T296" i="10" s="1"/>
  <c r="T295" i="10" s="1"/>
  <c r="S297" i="10"/>
  <c r="R297" i="10"/>
  <c r="Q297" i="10"/>
  <c r="Q296" i="10" s="1"/>
  <c r="Q295" i="10" s="1"/>
  <c r="P297" i="10"/>
  <c r="P296" i="10" s="1"/>
  <c r="P295" i="10" s="1"/>
  <c r="S296" i="10"/>
  <c r="R296" i="10"/>
  <c r="R295" i="10" s="1"/>
  <c r="S295" i="10"/>
  <c r="T292" i="10"/>
  <c r="S292" i="10"/>
  <c r="R292" i="10"/>
  <c r="Q292" i="10"/>
  <c r="P292" i="10"/>
  <c r="T290" i="10"/>
  <c r="T289" i="10" s="1"/>
  <c r="T288" i="10" s="1"/>
  <c r="S290" i="10"/>
  <c r="R290" i="10"/>
  <c r="Q290" i="10"/>
  <c r="Q289" i="10" s="1"/>
  <c r="Q288" i="10" s="1"/>
  <c r="P290" i="10"/>
  <c r="P289" i="10" s="1"/>
  <c r="P288" i="10" s="1"/>
  <c r="R289" i="10"/>
  <c r="R288" i="10" s="1"/>
  <c r="T283" i="10"/>
  <c r="T279" i="10" s="1"/>
  <c r="T278" i="10" s="1"/>
  <c r="S283" i="10"/>
  <c r="R283" i="10"/>
  <c r="Q283" i="10"/>
  <c r="P283" i="10"/>
  <c r="T280" i="10"/>
  <c r="S280" i="10"/>
  <c r="R280" i="10"/>
  <c r="R279" i="10" s="1"/>
  <c r="R278" i="10" s="1"/>
  <c r="Q280" i="10"/>
  <c r="P280" i="10"/>
  <c r="S279" i="10"/>
  <c r="S278" i="10" s="1"/>
  <c r="T275" i="10"/>
  <c r="S275" i="10"/>
  <c r="R275" i="10"/>
  <c r="Q275" i="10"/>
  <c r="P275" i="10"/>
  <c r="T272" i="10"/>
  <c r="S272" i="10"/>
  <c r="R272" i="10"/>
  <c r="Q272" i="10"/>
  <c r="P272" i="10"/>
  <c r="T270" i="10"/>
  <c r="S270" i="10"/>
  <c r="R270" i="10"/>
  <c r="Q270" i="10"/>
  <c r="P270" i="10"/>
  <c r="T267" i="10"/>
  <c r="S267" i="10"/>
  <c r="R267" i="10"/>
  <c r="Q267" i="10"/>
  <c r="P267" i="10"/>
  <c r="T263" i="10"/>
  <c r="S263" i="10"/>
  <c r="R263" i="10"/>
  <c r="Q263" i="10"/>
  <c r="Q262" i="10" s="1"/>
  <c r="Q261" i="10" s="1"/>
  <c r="P263" i="10"/>
  <c r="S262" i="10"/>
  <c r="S261" i="10" s="1"/>
  <c r="T257" i="10"/>
  <c r="S257" i="10"/>
  <c r="R257" i="10"/>
  <c r="Q257" i="10"/>
  <c r="Q256" i="10" s="1"/>
  <c r="Q255" i="10" s="1"/>
  <c r="P257" i="10"/>
  <c r="T256" i="10"/>
  <c r="S256" i="10"/>
  <c r="R256" i="10"/>
  <c r="R255" i="10" s="1"/>
  <c r="P256" i="10"/>
  <c r="T255" i="10"/>
  <c r="S255" i="10"/>
  <c r="P255" i="10"/>
  <c r="T252" i="10"/>
  <c r="S252" i="10"/>
  <c r="R252" i="10"/>
  <c r="Q252" i="10"/>
  <c r="P252" i="10"/>
  <c r="T248" i="10"/>
  <c r="S248" i="10"/>
  <c r="R248" i="10"/>
  <c r="Q248" i="10"/>
  <c r="P248" i="10"/>
  <c r="T243" i="10"/>
  <c r="S243" i="10"/>
  <c r="R243" i="10"/>
  <c r="R242" i="10" s="1"/>
  <c r="R241" i="10" s="1"/>
  <c r="Q243" i="10"/>
  <c r="P243" i="10"/>
  <c r="P242" i="10"/>
  <c r="P241" i="10" s="1"/>
  <c r="T237" i="10"/>
  <c r="S237" i="10"/>
  <c r="R237" i="10"/>
  <c r="R236" i="10" s="1"/>
  <c r="R235" i="10" s="1"/>
  <c r="Q237" i="10"/>
  <c r="Q236" i="10" s="1"/>
  <c r="Q235" i="10" s="1"/>
  <c r="P237" i="10"/>
  <c r="T236" i="10"/>
  <c r="T235" i="10" s="1"/>
  <c r="S236" i="10"/>
  <c r="S235" i="10" s="1"/>
  <c r="P236" i="10"/>
  <c r="P235" i="10" s="1"/>
  <c r="T231" i="10"/>
  <c r="S231" i="10"/>
  <c r="R231" i="10"/>
  <c r="R228" i="10" s="1"/>
  <c r="Q231" i="10"/>
  <c r="Q228" i="10" s="1"/>
  <c r="P231" i="10"/>
  <c r="T229" i="10"/>
  <c r="S229" i="10"/>
  <c r="R229" i="10"/>
  <c r="Q229" i="10"/>
  <c r="P229" i="10"/>
  <c r="T228" i="10"/>
  <c r="S228" i="10"/>
  <c r="P228" i="10"/>
  <c r="T226" i="10"/>
  <c r="S226" i="10"/>
  <c r="R226" i="10"/>
  <c r="R223" i="10" s="1"/>
  <c r="R222" i="10" s="1"/>
  <c r="Q226" i="10"/>
  <c r="P226" i="10"/>
  <c r="T224" i="10"/>
  <c r="T223" i="10" s="1"/>
  <c r="T222" i="10" s="1"/>
  <c r="S224" i="10"/>
  <c r="R224" i="10"/>
  <c r="Q224" i="10"/>
  <c r="Q223" i="10" s="1"/>
  <c r="Q222" i="10" s="1"/>
  <c r="P224" i="10"/>
  <c r="S223" i="10"/>
  <c r="S222" i="10" s="1"/>
  <c r="T218" i="10"/>
  <c r="T217" i="10" s="1"/>
  <c r="T216" i="10" s="1"/>
  <c r="S218" i="10"/>
  <c r="S217" i="10" s="1"/>
  <c r="S216" i="10" s="1"/>
  <c r="R218" i="10"/>
  <c r="R217" i="10" s="1"/>
  <c r="R216" i="10" s="1"/>
  <c r="Q218" i="10"/>
  <c r="Q217" i="10" s="1"/>
  <c r="Q216" i="10" s="1"/>
  <c r="P218" i="10"/>
  <c r="P217" i="10" s="1"/>
  <c r="P216" i="10" s="1"/>
  <c r="T212" i="10"/>
  <c r="T211" i="10" s="1"/>
  <c r="T210" i="10" s="1"/>
  <c r="S212" i="10"/>
  <c r="S211" i="10" s="1"/>
  <c r="S210" i="10" s="1"/>
  <c r="R212" i="10"/>
  <c r="R211" i="10" s="1"/>
  <c r="R210" i="10" s="1"/>
  <c r="Q212" i="10"/>
  <c r="P212" i="10"/>
  <c r="Q211" i="10"/>
  <c r="Q210" i="10" s="1"/>
  <c r="P211" i="10"/>
  <c r="P210" i="10" s="1"/>
  <c r="T207" i="10"/>
  <c r="T202" i="10" s="1"/>
  <c r="T201" i="10" s="1"/>
  <c r="S207" i="10"/>
  <c r="R207" i="10"/>
  <c r="Q207" i="10"/>
  <c r="P207" i="10"/>
  <c r="T203" i="10"/>
  <c r="S203" i="10"/>
  <c r="S202" i="10" s="1"/>
  <c r="S201" i="10" s="1"/>
  <c r="R203" i="10"/>
  <c r="Q203" i="10"/>
  <c r="P203" i="10"/>
  <c r="Q202" i="10"/>
  <c r="Q201" i="10" s="1"/>
  <c r="P202" i="10"/>
  <c r="P201" i="10" s="1"/>
  <c r="T197" i="10"/>
  <c r="S197" i="10"/>
  <c r="R197" i="10"/>
  <c r="R196" i="10" s="1"/>
  <c r="R195" i="10" s="1"/>
  <c r="Q197" i="10"/>
  <c r="Q196" i="10" s="1"/>
  <c r="Q195" i="10" s="1"/>
  <c r="P197" i="10"/>
  <c r="T196" i="10"/>
  <c r="S196" i="10"/>
  <c r="S195" i="10" s="1"/>
  <c r="P196" i="10"/>
  <c r="T195" i="10"/>
  <c r="P195" i="10"/>
  <c r="T192" i="10"/>
  <c r="T186" i="10" s="1"/>
  <c r="T185" i="10" s="1"/>
  <c r="S192" i="10"/>
  <c r="R192" i="10"/>
  <c r="Q192" i="10"/>
  <c r="P192" i="10"/>
  <c r="T187" i="10"/>
  <c r="S187" i="10"/>
  <c r="R187" i="10"/>
  <c r="Q187" i="10"/>
  <c r="Q186" i="10" s="1"/>
  <c r="Q185" i="10" s="1"/>
  <c r="P187" i="10"/>
  <c r="S186" i="10"/>
  <c r="S185" i="10" s="1"/>
  <c r="T181" i="10"/>
  <c r="S181" i="10"/>
  <c r="R181" i="10"/>
  <c r="Q181" i="10"/>
  <c r="P181" i="10"/>
  <c r="T177" i="10"/>
  <c r="S177" i="10"/>
  <c r="R177" i="10"/>
  <c r="R176" i="10" s="1"/>
  <c r="R175" i="10" s="1"/>
  <c r="Q177" i="10"/>
  <c r="P177" i="10"/>
  <c r="T176" i="10"/>
  <c r="T175" i="10" s="1"/>
  <c r="Q176" i="10"/>
  <c r="Q175" i="10" s="1"/>
  <c r="P176" i="10"/>
  <c r="P175" i="10" s="1"/>
  <c r="T170" i="10"/>
  <c r="T169" i="10" s="1"/>
  <c r="T168" i="10" s="1"/>
  <c r="S170" i="10"/>
  <c r="R170" i="10"/>
  <c r="R169" i="10" s="1"/>
  <c r="R168" i="10" s="1"/>
  <c r="Q170" i="10"/>
  <c r="Q169" i="10" s="1"/>
  <c r="Q168" i="10" s="1"/>
  <c r="P170" i="10"/>
  <c r="P169" i="10" s="1"/>
  <c r="P168" i="10" s="1"/>
  <c r="S169" i="10"/>
  <c r="S168" i="10" s="1"/>
  <c r="T165" i="10"/>
  <c r="S165" i="10"/>
  <c r="R165" i="10"/>
  <c r="Q165" i="10"/>
  <c r="P165" i="10"/>
  <c r="T162" i="10"/>
  <c r="S162" i="10"/>
  <c r="R162" i="10"/>
  <c r="Q162" i="10"/>
  <c r="P162" i="10"/>
  <c r="T157" i="10"/>
  <c r="S157" i="10"/>
  <c r="R157" i="10"/>
  <c r="Q157" i="10"/>
  <c r="P157" i="10"/>
  <c r="P156" i="10" s="1"/>
  <c r="P155" i="10" s="1"/>
  <c r="T151" i="10"/>
  <c r="S151" i="10"/>
  <c r="S150" i="10" s="1"/>
  <c r="S149" i="10" s="1"/>
  <c r="R151" i="10"/>
  <c r="R150" i="10" s="1"/>
  <c r="R149" i="10" s="1"/>
  <c r="Q151" i="10"/>
  <c r="P151" i="10"/>
  <c r="P150" i="10" s="1"/>
  <c r="P149" i="10" s="1"/>
  <c r="T150" i="10"/>
  <c r="T149" i="10" s="1"/>
  <c r="Q150" i="10"/>
  <c r="Q149" i="10" s="1"/>
  <c r="T146" i="10"/>
  <c r="S146" i="10"/>
  <c r="S145" i="10" s="1"/>
  <c r="S144" i="10" s="1"/>
  <c r="R146" i="10"/>
  <c r="R145" i="10" s="1"/>
  <c r="R144" i="10" s="1"/>
  <c r="Q146" i="10"/>
  <c r="Q145" i="10" s="1"/>
  <c r="Q144" i="10" s="1"/>
  <c r="P146" i="10"/>
  <c r="T145" i="10"/>
  <c r="T144" i="10" s="1"/>
  <c r="P145" i="10"/>
  <c r="P144" i="10" s="1"/>
  <c r="T141" i="10"/>
  <c r="T140" i="10" s="1"/>
  <c r="T139" i="10" s="1"/>
  <c r="S141" i="10"/>
  <c r="R141" i="10"/>
  <c r="Q141" i="10"/>
  <c r="Q140" i="10" s="1"/>
  <c r="Q139" i="10" s="1"/>
  <c r="P141" i="10"/>
  <c r="P140" i="10" s="1"/>
  <c r="P139" i="10" s="1"/>
  <c r="S140" i="10"/>
  <c r="R140" i="10"/>
  <c r="R139" i="10" s="1"/>
  <c r="S139" i="10"/>
  <c r="T135" i="10"/>
  <c r="T134" i="10" s="1"/>
  <c r="S135" i="10"/>
  <c r="S134" i="10" s="1"/>
  <c r="R135" i="10"/>
  <c r="Q135" i="10"/>
  <c r="Q133" i="10" s="1"/>
  <c r="P135" i="10"/>
  <c r="P134" i="10" s="1"/>
  <c r="R134" i="10"/>
  <c r="Q134" i="10"/>
  <c r="S133" i="10"/>
  <c r="R133" i="10"/>
  <c r="T130" i="10"/>
  <c r="S130" i="10"/>
  <c r="S129" i="10" s="1"/>
  <c r="S128" i="10" s="1"/>
  <c r="R130" i="10"/>
  <c r="R129" i="10" s="1"/>
  <c r="R128" i="10" s="1"/>
  <c r="Q130" i="10"/>
  <c r="P130" i="10"/>
  <c r="T129" i="10"/>
  <c r="T128" i="10" s="1"/>
  <c r="Q129" i="10"/>
  <c r="P129" i="10"/>
  <c r="P128" i="10" s="1"/>
  <c r="Q128" i="10"/>
  <c r="T124" i="10"/>
  <c r="S124" i="10"/>
  <c r="R124" i="10"/>
  <c r="Q124" i="10"/>
  <c r="P124" i="10"/>
  <c r="T120" i="10"/>
  <c r="T119" i="10" s="1"/>
  <c r="T118" i="10" s="1"/>
  <c r="S120" i="10"/>
  <c r="R120" i="10"/>
  <c r="Q120" i="10"/>
  <c r="Q119" i="10" s="1"/>
  <c r="Q118" i="10" s="1"/>
  <c r="P120" i="10"/>
  <c r="P119" i="10" s="1"/>
  <c r="P118" i="10" s="1"/>
  <c r="R119" i="10"/>
  <c r="R118" i="10" s="1"/>
  <c r="T114" i="10"/>
  <c r="S114" i="10"/>
  <c r="R114" i="10"/>
  <c r="Q114" i="10"/>
  <c r="P114" i="10"/>
  <c r="T112" i="10"/>
  <c r="S112" i="10"/>
  <c r="R112" i="10"/>
  <c r="Q112" i="10"/>
  <c r="P112" i="10"/>
  <c r="T108" i="10"/>
  <c r="T107" i="10" s="1"/>
  <c r="T106" i="10" s="1"/>
  <c r="S108" i="10"/>
  <c r="R108" i="10"/>
  <c r="R107" i="10" s="1"/>
  <c r="R106" i="10" s="1"/>
  <c r="Q108" i="10"/>
  <c r="Q107" i="10" s="1"/>
  <c r="Q106" i="10" s="1"/>
  <c r="P108" i="10"/>
  <c r="P107" i="10" s="1"/>
  <c r="P106" i="10" s="1"/>
  <c r="T102" i="10"/>
  <c r="T101" i="10" s="1"/>
  <c r="T100" i="10" s="1"/>
  <c r="S102" i="10"/>
  <c r="S101" i="10" s="1"/>
  <c r="S100" i="10" s="1"/>
  <c r="R102" i="10"/>
  <c r="Q102" i="10"/>
  <c r="P102" i="10"/>
  <c r="P101" i="10" s="1"/>
  <c r="P100" i="10" s="1"/>
  <c r="R101" i="10"/>
  <c r="R100" i="10" s="1"/>
  <c r="Q101" i="10"/>
  <c r="Q100" i="10" s="1"/>
  <c r="T93" i="10"/>
  <c r="S93" i="10"/>
  <c r="R93" i="10"/>
  <c r="Q93" i="10"/>
  <c r="P93" i="10"/>
  <c r="T90" i="10"/>
  <c r="S90" i="10"/>
  <c r="R90" i="10"/>
  <c r="Q90" i="10"/>
  <c r="P90" i="10"/>
  <c r="T87" i="10"/>
  <c r="S87" i="10"/>
  <c r="R87" i="10"/>
  <c r="Q87" i="10"/>
  <c r="P87" i="10"/>
  <c r="T81" i="10"/>
  <c r="S81" i="10"/>
  <c r="R81" i="10"/>
  <c r="Q81" i="10"/>
  <c r="P81" i="10"/>
  <c r="T73" i="10"/>
  <c r="T72" i="10" s="1"/>
  <c r="T71" i="10" s="1"/>
  <c r="S73" i="10"/>
  <c r="R73" i="10"/>
  <c r="Q73" i="10"/>
  <c r="Q72" i="10" s="1"/>
  <c r="Q71" i="10" s="1"/>
  <c r="P73" i="10"/>
  <c r="P72" i="10" s="1"/>
  <c r="P71" i="10" s="1"/>
  <c r="S72" i="10"/>
  <c r="S71" i="10" s="1"/>
  <c r="R72" i="10"/>
  <c r="R71" i="10" s="1"/>
  <c r="T67" i="10"/>
  <c r="T66" i="10" s="1"/>
  <c r="T65" i="10" s="1"/>
  <c r="S67" i="10"/>
  <c r="R67" i="10"/>
  <c r="Q67" i="10"/>
  <c r="P67" i="10"/>
  <c r="P66" i="10" s="1"/>
  <c r="P65" i="10" s="1"/>
  <c r="S66" i="10"/>
  <c r="R66" i="10"/>
  <c r="R65" i="10" s="1"/>
  <c r="Q66" i="10"/>
  <c r="Q65" i="10" s="1"/>
  <c r="S65" i="10"/>
  <c r="T61" i="10"/>
  <c r="S61" i="10"/>
  <c r="S60" i="10" s="1"/>
  <c r="S59" i="10" s="1"/>
  <c r="R61" i="10"/>
  <c r="R60" i="10" s="1"/>
  <c r="R59" i="10" s="1"/>
  <c r="Q61" i="10"/>
  <c r="Q60" i="10" s="1"/>
  <c r="Q59" i="10" s="1"/>
  <c r="P61" i="10"/>
  <c r="T60" i="10"/>
  <c r="T59" i="10" s="1"/>
  <c r="P60" i="10"/>
  <c r="P59" i="10" s="1"/>
  <c r="N772" i="10"/>
  <c r="N771" i="10"/>
  <c r="N770" i="10" s="1"/>
  <c r="N769" i="10" s="1"/>
  <c r="N766" i="10"/>
  <c r="N765" i="10"/>
  <c r="N764" i="10" s="1"/>
  <c r="N763" i="10" s="1"/>
  <c r="N762" i="10" s="1"/>
  <c r="N758" i="10"/>
  <c r="N753" i="10"/>
  <c r="N748" i="10"/>
  <c r="N743" i="10"/>
  <c r="N742" i="10" s="1"/>
  <c r="N737" i="10"/>
  <c r="N734" i="10"/>
  <c r="N729" i="10" s="1"/>
  <c r="N728" i="10" s="1"/>
  <c r="N730" i="10"/>
  <c r="N723" i="10"/>
  <c r="N719" i="10"/>
  <c r="N718" i="10" s="1"/>
  <c r="N717" i="10" s="1"/>
  <c r="N716" i="10" s="1"/>
  <c r="N713" i="10"/>
  <c r="N710" i="10"/>
  <c r="N707" i="10"/>
  <c r="N706" i="10" s="1"/>
  <c r="N705" i="10" s="1"/>
  <c r="N704" i="10" s="1"/>
  <c r="N701" i="10"/>
  <c r="N697" i="10"/>
  <c r="N693" i="10"/>
  <c r="N692" i="10" s="1"/>
  <c r="N691" i="10" s="1"/>
  <c r="N687" i="10"/>
  <c r="N683" i="10"/>
  <c r="N678" i="10"/>
  <c r="N677" i="10"/>
  <c r="N676" i="10" s="1"/>
  <c r="N672" i="10"/>
  <c r="N666" i="10" s="1"/>
  <c r="N667" i="10"/>
  <c r="N662" i="10"/>
  <c r="N657" i="10"/>
  <c r="N656" i="10" s="1"/>
  <c r="N651" i="10"/>
  <c r="N646" i="10"/>
  <c r="N641" i="10"/>
  <c r="N640" i="10" s="1"/>
  <c r="N634" i="10"/>
  <c r="N629" i="10"/>
  <c r="N626" i="10"/>
  <c r="N621" i="10"/>
  <c r="N620" i="10" s="1"/>
  <c r="N612" i="10"/>
  <c r="N611" i="10"/>
  <c r="N610" i="10" s="1"/>
  <c r="N605" i="10"/>
  <c r="N604" i="10" s="1"/>
  <c r="N603" i="10" s="1"/>
  <c r="N600" i="10"/>
  <c r="N599" i="10"/>
  <c r="N596" i="10"/>
  <c r="N595" i="10" s="1"/>
  <c r="N594" i="10" s="1"/>
  <c r="N591" i="10"/>
  <c r="N586" i="10" s="1"/>
  <c r="N585" i="10" s="1"/>
  <c r="N587" i="10"/>
  <c r="N582" i="10"/>
  <c r="N577" i="10" s="1"/>
  <c r="N576" i="10" s="1"/>
  <c r="N578" i="10"/>
  <c r="N570" i="10"/>
  <c r="N569" i="10"/>
  <c r="N568" i="10" s="1"/>
  <c r="N565" i="10"/>
  <c r="N562" i="10" s="1"/>
  <c r="N561" i="10" s="1"/>
  <c r="N563" i="10"/>
  <c r="N558" i="10"/>
  <c r="N557" i="10" s="1"/>
  <c r="N555" i="10"/>
  <c r="N554" i="10" s="1"/>
  <c r="N549" i="10"/>
  <c r="N547" i="10"/>
  <c r="N545" i="10"/>
  <c r="N544" i="10" s="1"/>
  <c r="N543" i="10" s="1"/>
  <c r="N540" i="10"/>
  <c r="N536" i="10"/>
  <c r="N531" i="10"/>
  <c r="N528" i="10"/>
  <c r="N527" i="10" s="1"/>
  <c r="N526" i="10" s="1"/>
  <c r="N522" i="10"/>
  <c r="N521" i="10" s="1"/>
  <c r="N519" i="10"/>
  <c r="N517" i="10"/>
  <c r="N513" i="10"/>
  <c r="N508" i="10"/>
  <c r="N503" i="10"/>
  <c r="N498" i="10" s="1"/>
  <c r="N497" i="10" s="1"/>
  <c r="N499" i="10"/>
  <c r="N494" i="10"/>
  <c r="N489" i="10" s="1"/>
  <c r="N488" i="10" s="1"/>
  <c r="N490" i="10"/>
  <c r="N483" i="10"/>
  <c r="N477" i="10" s="1"/>
  <c r="N476" i="10" s="1"/>
  <c r="N478" i="10"/>
  <c r="N473" i="10"/>
  <c r="N468" i="10"/>
  <c r="N467" i="10" s="1"/>
  <c r="N462" i="10"/>
  <c r="N461" i="10" s="1"/>
  <c r="N456" i="10"/>
  <c r="N455" i="10" s="1"/>
  <c r="N454" i="10" s="1"/>
  <c r="N453" i="10" s="1"/>
  <c r="N448" i="10"/>
  <c r="N447" i="10" s="1"/>
  <c r="N442" i="10" s="1"/>
  <c r="N443" i="10"/>
  <c r="N439" i="10"/>
  <c r="N438" i="10"/>
  <c r="N437" i="10" s="1"/>
  <c r="N433" i="10"/>
  <c r="N424" i="10" s="1"/>
  <c r="N423" i="10" s="1"/>
  <c r="N431" i="10"/>
  <c r="N429" i="10"/>
  <c r="N425" i="10"/>
  <c r="N417" i="10"/>
  <c r="N416" i="10"/>
  <c r="N414" i="10"/>
  <c r="N409" i="10"/>
  <c r="N408" i="10" s="1"/>
  <c r="N407" i="10" s="1"/>
  <c r="N402" i="10"/>
  <c r="N401" i="10"/>
  <c r="N396" i="10"/>
  <c r="N395" i="10"/>
  <c r="N394" i="10" s="1"/>
  <c r="N390" i="10"/>
  <c r="N386" i="10"/>
  <c r="N385" i="10" s="1"/>
  <c r="N384" i="10" s="1"/>
  <c r="N381" i="10"/>
  <c r="N380" i="10"/>
  <c r="N379" i="10" s="1"/>
  <c r="N376" i="10"/>
  <c r="N375" i="10" s="1"/>
  <c r="N374" i="10" s="1"/>
  <c r="N370" i="10"/>
  <c r="N367" i="10"/>
  <c r="N366" i="10" s="1"/>
  <c r="N365" i="10" s="1"/>
  <c r="N362" i="10"/>
  <c r="N358" i="10"/>
  <c r="N357" i="10" s="1"/>
  <c r="N356" i="10" s="1"/>
  <c r="N351" i="10"/>
  <c r="N350" i="10"/>
  <c r="N349" i="10" s="1"/>
  <c r="N345" i="10"/>
  <c r="N342" i="10" s="1"/>
  <c r="N341" i="10" s="1"/>
  <c r="N343" i="10"/>
  <c r="N336" i="10"/>
  <c r="N335" i="10" s="1"/>
  <c r="N334" i="10" s="1"/>
  <c r="N331" i="10"/>
  <c r="N327" i="10"/>
  <c r="N326" i="10" s="1"/>
  <c r="N325" i="10" s="1"/>
  <c r="N322" i="10"/>
  <c r="N319" i="10"/>
  <c r="N314" i="10" s="1"/>
  <c r="N313" i="10" s="1"/>
  <c r="N315" i="10"/>
  <c r="N309" i="10"/>
  <c r="N307" i="10"/>
  <c r="N304" i="10"/>
  <c r="N303" i="10"/>
  <c r="N302" i="10" s="1"/>
  <c r="N297" i="10"/>
  <c r="N296" i="10" s="1"/>
  <c r="N295" i="10" s="1"/>
  <c r="N292" i="10"/>
  <c r="N290" i="10"/>
  <c r="N289" i="10" s="1"/>
  <c r="N288" i="10" s="1"/>
  <c r="N283" i="10"/>
  <c r="N280" i="10"/>
  <c r="N275" i="10"/>
  <c r="N272" i="10"/>
  <c r="N270" i="10"/>
  <c r="N267" i="10"/>
  <c r="N263" i="10"/>
  <c r="N257" i="10"/>
  <c r="N256" i="10"/>
  <c r="N255" i="10" s="1"/>
  <c r="N252" i="10"/>
  <c r="N248" i="10"/>
  <c r="N243" i="10"/>
  <c r="N237" i="10"/>
  <c r="N236" i="10"/>
  <c r="N235" i="10" s="1"/>
  <c r="N231" i="10"/>
  <c r="N229" i="10"/>
  <c r="N228" i="10"/>
  <c r="N226" i="10"/>
  <c r="N224" i="10"/>
  <c r="N223" i="10" s="1"/>
  <c r="N222" i="10" s="1"/>
  <c r="N218" i="10"/>
  <c r="N217" i="10"/>
  <c r="N216" i="10" s="1"/>
  <c r="N212" i="10"/>
  <c r="N211" i="10" s="1"/>
  <c r="N207" i="10"/>
  <c r="N203" i="10"/>
  <c r="N202" i="10" s="1"/>
  <c r="N201" i="10" s="1"/>
  <c r="N197" i="10"/>
  <c r="N196" i="10"/>
  <c r="N195" i="10" s="1"/>
  <c r="N192" i="10"/>
  <c r="N187" i="10"/>
  <c r="N186" i="10"/>
  <c r="N185" i="10" s="1"/>
  <c r="N181" i="10"/>
  <c r="N177" i="10"/>
  <c r="N176" i="10" s="1"/>
  <c r="N175" i="10" s="1"/>
  <c r="N170" i="10"/>
  <c r="N169" i="10"/>
  <c r="N168" i="10" s="1"/>
  <c r="N165" i="10"/>
  <c r="N151" i="10"/>
  <c r="N150" i="10" s="1"/>
  <c r="N149" i="10" s="1"/>
  <c r="N146" i="10"/>
  <c r="N145" i="10" s="1"/>
  <c r="N144" i="10" s="1"/>
  <c r="N141" i="10"/>
  <c r="N140" i="10" s="1"/>
  <c r="N139" i="10" s="1"/>
  <c r="N135" i="10"/>
  <c r="N134" i="10"/>
  <c r="N133" i="10"/>
  <c r="N130" i="10"/>
  <c r="N129" i="10" s="1"/>
  <c r="N128" i="10" s="1"/>
  <c r="N124" i="10"/>
  <c r="N119" i="10" s="1"/>
  <c r="N118" i="10" s="1"/>
  <c r="N120" i="10"/>
  <c r="N114" i="10"/>
  <c r="N112" i="10"/>
  <c r="N108" i="10"/>
  <c r="N107" i="10" s="1"/>
  <c r="N106" i="10" s="1"/>
  <c r="N102" i="10"/>
  <c r="N101" i="10"/>
  <c r="N100" i="10" s="1"/>
  <c r="N93" i="10"/>
  <c r="N90" i="10"/>
  <c r="N87" i="10"/>
  <c r="N81" i="10"/>
  <c r="N73" i="10"/>
  <c r="N72" i="10" s="1"/>
  <c r="N71" i="10" s="1"/>
  <c r="N67" i="10"/>
  <c r="N66" i="10" s="1"/>
  <c r="N65" i="10" s="1"/>
  <c r="N61" i="10"/>
  <c r="N60" i="10" s="1"/>
  <c r="N59" i="10" s="1"/>
  <c r="I58" i="10"/>
  <c r="I184" i="10"/>
  <c r="I154" i="10"/>
  <c r="I127" i="10"/>
  <c r="P424" i="10" l="1"/>
  <c r="P423" i="10" s="1"/>
  <c r="P422" i="10" s="1"/>
  <c r="P741" i="10"/>
  <c r="P727" i="10" s="1"/>
  <c r="N752" i="10"/>
  <c r="N741" i="10" s="1"/>
  <c r="N727" i="10" s="1"/>
  <c r="P666" i="10"/>
  <c r="P619" i="10"/>
  <c r="P618" i="10" s="1"/>
  <c r="N655" i="10"/>
  <c r="N645" i="10"/>
  <c r="N639" i="10" s="1"/>
  <c r="N638" i="10" s="1"/>
  <c r="N628" i="10"/>
  <c r="N619" i="10" s="1"/>
  <c r="N618" i="10" s="1"/>
  <c r="N575" i="10"/>
  <c r="T242" i="10"/>
  <c r="T241" i="10" s="1"/>
  <c r="T184" i="10" s="1"/>
  <c r="N242" i="10"/>
  <c r="N241" i="10" s="1"/>
  <c r="Q80" i="10"/>
  <c r="Q79" i="10" s="1"/>
  <c r="Q58" i="10" s="1"/>
  <c r="S80" i="10"/>
  <c r="S79" i="10" s="1"/>
  <c r="P467" i="10"/>
  <c r="P460" i="10"/>
  <c r="P459" i="10" s="1"/>
  <c r="N460" i="10"/>
  <c r="N422" i="10"/>
  <c r="T408" i="10"/>
  <c r="T407" i="10" s="1"/>
  <c r="N393" i="10"/>
  <c r="P314" i="10"/>
  <c r="P313" i="10" s="1"/>
  <c r="P312" i="10" s="1"/>
  <c r="P303" i="10"/>
  <c r="P302" i="10" s="1"/>
  <c r="P287" i="10" s="1"/>
  <c r="Q762" i="10"/>
  <c r="S762" i="10"/>
  <c r="T741" i="10"/>
  <c r="T727" i="10" s="1"/>
  <c r="R729" i="10"/>
  <c r="R728" i="10" s="1"/>
  <c r="Q729" i="10"/>
  <c r="Q728" i="10" s="1"/>
  <c r="S692" i="10"/>
  <c r="S691" i="10" s="1"/>
  <c r="R692" i="10"/>
  <c r="R691" i="10" s="1"/>
  <c r="T677" i="10"/>
  <c r="T676" i="10" s="1"/>
  <c r="S677" i="10"/>
  <c r="S676" i="10" s="1"/>
  <c r="S656" i="10"/>
  <c r="S655" i="10" s="1"/>
  <c r="R656" i="10"/>
  <c r="R655" i="10" s="1"/>
  <c r="S645" i="10"/>
  <c r="Q639" i="10"/>
  <c r="Q638" i="10" s="1"/>
  <c r="R639" i="10"/>
  <c r="R645" i="10"/>
  <c r="T639" i="10"/>
  <c r="T638" i="10" s="1"/>
  <c r="S639" i="10"/>
  <c r="R619" i="10"/>
  <c r="R618" i="10" s="1"/>
  <c r="T619" i="10"/>
  <c r="T618" i="10" s="1"/>
  <c r="P594" i="10"/>
  <c r="P575" i="10" s="1"/>
  <c r="T575" i="10"/>
  <c r="Q586" i="10"/>
  <c r="Q585" i="10" s="1"/>
  <c r="Q575" i="10" s="1"/>
  <c r="Q552" i="10"/>
  <c r="T552" i="10"/>
  <c r="P552" i="10"/>
  <c r="N535" i="10"/>
  <c r="N534" i="10" s="1"/>
  <c r="N525" i="10" s="1"/>
  <c r="T535" i="10"/>
  <c r="T534" i="10" s="1"/>
  <c r="T525" i="10" s="1"/>
  <c r="P527" i="10"/>
  <c r="P526" i="10" s="1"/>
  <c r="T507" i="10"/>
  <c r="T506" i="10" s="1"/>
  <c r="T487" i="10" s="1"/>
  <c r="N507" i="10"/>
  <c r="N506" i="10" s="1"/>
  <c r="N487" i="10" s="1"/>
  <c r="R498" i="10"/>
  <c r="R497" i="10" s="1"/>
  <c r="P487" i="10"/>
  <c r="Q498" i="10"/>
  <c r="Q497" i="10" s="1"/>
  <c r="Q489" i="10"/>
  <c r="Q488" i="10" s="1"/>
  <c r="R477" i="10"/>
  <c r="R476" i="10" s="1"/>
  <c r="Q460" i="10"/>
  <c r="Q459" i="10" s="1"/>
  <c r="S460" i="10"/>
  <c r="S459" i="10" s="1"/>
  <c r="Q467" i="10"/>
  <c r="T467" i="10"/>
  <c r="T460" i="10"/>
  <c r="T459" i="10" s="1"/>
  <c r="R460" i="10"/>
  <c r="Q442" i="10"/>
  <c r="T442" i="10"/>
  <c r="R422" i="10"/>
  <c r="Q424" i="10"/>
  <c r="Q423" i="10" s="1"/>
  <c r="T424" i="10"/>
  <c r="T423" i="10" s="1"/>
  <c r="T422" i="10" s="1"/>
  <c r="P407" i="10"/>
  <c r="P393" i="10" s="1"/>
  <c r="S407" i="10"/>
  <c r="S393" i="10" s="1"/>
  <c r="Q408" i="10"/>
  <c r="Q407" i="10" s="1"/>
  <c r="Q393" i="10" s="1"/>
  <c r="R393" i="10"/>
  <c r="R385" i="10"/>
  <c r="R384" i="10" s="1"/>
  <c r="Q385" i="10"/>
  <c r="Q384" i="10" s="1"/>
  <c r="Q312" i="10" s="1"/>
  <c r="T366" i="10"/>
  <c r="T365" i="10" s="1"/>
  <c r="S366" i="10"/>
  <c r="S365" i="10" s="1"/>
  <c r="T342" i="10"/>
  <c r="T341" i="10" s="1"/>
  <c r="R326" i="10"/>
  <c r="R325" i="10" s="1"/>
  <c r="S314" i="10"/>
  <c r="S313" i="10" s="1"/>
  <c r="S312" i="10" s="1"/>
  <c r="R314" i="10"/>
  <c r="R313" i="10" s="1"/>
  <c r="R287" i="10"/>
  <c r="T303" i="10"/>
  <c r="T302" i="10" s="1"/>
  <c r="T287" i="10" s="1"/>
  <c r="S289" i="10"/>
  <c r="S288" i="10" s="1"/>
  <c r="S287" i="10" s="1"/>
  <c r="N279" i="10"/>
  <c r="N278" i="10" s="1"/>
  <c r="P279" i="10"/>
  <c r="P278" i="10" s="1"/>
  <c r="S260" i="10"/>
  <c r="Q279" i="10"/>
  <c r="Q278" i="10" s="1"/>
  <c r="N262" i="10"/>
  <c r="N261" i="10" s="1"/>
  <c r="N260" i="10" s="1"/>
  <c r="T262" i="10"/>
  <c r="T261" i="10" s="1"/>
  <c r="T260" i="10" s="1"/>
  <c r="P262" i="10"/>
  <c r="P261" i="10" s="1"/>
  <c r="Q260" i="10"/>
  <c r="R262" i="10"/>
  <c r="R261" i="10" s="1"/>
  <c r="R260" i="10" s="1"/>
  <c r="P260" i="10"/>
  <c r="S242" i="10"/>
  <c r="S241" i="10" s="1"/>
  <c r="Q242" i="10"/>
  <c r="Q241" i="10" s="1"/>
  <c r="Q184" i="10" s="1"/>
  <c r="N184" i="10"/>
  <c r="P223" i="10"/>
  <c r="P222" i="10" s="1"/>
  <c r="S184" i="10"/>
  <c r="R202" i="10"/>
  <c r="R201" i="10" s="1"/>
  <c r="P186" i="10"/>
  <c r="P185" i="10" s="1"/>
  <c r="R186" i="10"/>
  <c r="R185" i="10" s="1"/>
  <c r="R184" i="10" s="1"/>
  <c r="S176" i="10"/>
  <c r="S175" i="10" s="1"/>
  <c r="P154" i="10"/>
  <c r="S156" i="10"/>
  <c r="S155" i="10" s="1"/>
  <c r="T156" i="10"/>
  <c r="T155" i="10" s="1"/>
  <c r="T154" i="10" s="1"/>
  <c r="R156" i="10"/>
  <c r="R155" i="10" s="1"/>
  <c r="R154" i="10" s="1"/>
  <c r="Q156" i="10"/>
  <c r="Q155" i="10" s="1"/>
  <c r="Q154" i="10" s="1"/>
  <c r="R127" i="10"/>
  <c r="S119" i="10"/>
  <c r="S118" i="10" s="1"/>
  <c r="S107" i="10"/>
  <c r="S106" i="10" s="1"/>
  <c r="R80" i="10"/>
  <c r="R79" i="10" s="1"/>
  <c r="R58" i="10" s="1"/>
  <c r="T80" i="10"/>
  <c r="T79" i="10" s="1"/>
  <c r="T58" i="10" s="1"/>
  <c r="N80" i="10"/>
  <c r="N79" i="10" s="1"/>
  <c r="N58" i="10" s="1"/>
  <c r="P80" i="10"/>
  <c r="P79" i="10" s="1"/>
  <c r="P58" i="10" s="1"/>
  <c r="S127" i="10"/>
  <c r="Q127" i="10"/>
  <c r="P127" i="10"/>
  <c r="P133" i="10"/>
  <c r="T133" i="10"/>
  <c r="T127" i="10" s="1"/>
  <c r="Q287" i="10"/>
  <c r="P525" i="10"/>
  <c r="T393" i="10"/>
  <c r="S422" i="10"/>
  <c r="S525" i="10"/>
  <c r="Q544" i="10"/>
  <c r="Q543" i="10" s="1"/>
  <c r="Q525" i="10" s="1"/>
  <c r="R552" i="10"/>
  <c r="Q619" i="10"/>
  <c r="Q618" i="10" s="1"/>
  <c r="Q741" i="10"/>
  <c r="R741" i="10"/>
  <c r="R727" i="10" s="1"/>
  <c r="R506" i="10"/>
  <c r="R525" i="10"/>
  <c r="S552" i="10"/>
  <c r="S575" i="10"/>
  <c r="R575" i="10"/>
  <c r="P655" i="10"/>
  <c r="P638" i="10" s="1"/>
  <c r="R762" i="10"/>
  <c r="N127" i="10"/>
  <c r="N154" i="10"/>
  <c r="N459" i="10"/>
  <c r="N553" i="10"/>
  <c r="N552" i="10" s="1"/>
  <c r="N312" i="10"/>
  <c r="N287" i="10"/>
  <c r="N54" i="10"/>
  <c r="D289" i="2"/>
  <c r="D191" i="2"/>
  <c r="D189" i="2"/>
  <c r="D188" i="2"/>
  <c r="D187" i="2"/>
  <c r="D185" i="2"/>
  <c r="D152" i="2"/>
  <c r="D138" i="2"/>
  <c r="F54" i="2"/>
  <c r="S58" i="10" l="1"/>
  <c r="P617" i="10"/>
  <c r="N617" i="10"/>
  <c r="N486" i="10"/>
  <c r="P286" i="10"/>
  <c r="Q727" i="10"/>
  <c r="Q617" i="10" s="1"/>
  <c r="S638" i="10"/>
  <c r="S617" i="10" s="1"/>
  <c r="R638" i="10"/>
  <c r="R617" i="10" s="1"/>
  <c r="T617" i="10"/>
  <c r="P486" i="10"/>
  <c r="S486" i="10"/>
  <c r="T486" i="10"/>
  <c r="R487" i="10"/>
  <c r="R486" i="10" s="1"/>
  <c r="Q487" i="10"/>
  <c r="Q486" i="10" s="1"/>
  <c r="R459" i="10"/>
  <c r="Q422" i="10"/>
  <c r="Q286" i="10" s="1"/>
  <c r="T312" i="10"/>
  <c r="T286" i="10" s="1"/>
  <c r="R312" i="10"/>
  <c r="S286" i="10"/>
  <c r="P184" i="10"/>
  <c r="P57" i="10" s="1"/>
  <c r="S154" i="10"/>
  <c r="S57" i="10" s="1"/>
  <c r="R57" i="10"/>
  <c r="Q57" i="10"/>
  <c r="T57" i="10"/>
  <c r="N286" i="10"/>
  <c r="N57" i="10"/>
  <c r="N781" i="10"/>
  <c r="N778" i="10"/>
  <c r="N784" i="10" s="1"/>
  <c r="N777" i="10"/>
  <c r="N53" i="10"/>
  <c r="N50" i="10"/>
  <c r="N47" i="10"/>
  <c r="N43" i="10"/>
  <c r="N40" i="10"/>
  <c r="N37" i="10"/>
  <c r="N34" i="10"/>
  <c r="N31" i="10"/>
  <c r="N25" i="10"/>
  <c r="N21" i="10"/>
  <c r="I408" i="10"/>
  <c r="I414" i="10"/>
  <c r="O415" i="10"/>
  <c r="O420" i="10"/>
  <c r="O419" i="10"/>
  <c r="O418" i="10"/>
  <c r="I417" i="10"/>
  <c r="O417" i="10" s="1"/>
  <c r="O413" i="10"/>
  <c r="O412" i="10"/>
  <c r="O411" i="10"/>
  <c r="O410" i="10"/>
  <c r="I409" i="10"/>
  <c r="O409" i="10" s="1"/>
  <c r="N20" i="10" l="1"/>
  <c r="P56" i="10"/>
  <c r="P775" i="10" s="1"/>
  <c r="P786" i="10" s="1"/>
  <c r="R286" i="10"/>
  <c r="R56" i="10" s="1"/>
  <c r="R775" i="10" s="1"/>
  <c r="R786" i="10" s="1"/>
  <c r="T56" i="10"/>
  <c r="T775" i="10" s="1"/>
  <c r="T786" i="10" s="1"/>
  <c r="S56" i="10"/>
  <c r="S775" i="10" s="1"/>
  <c r="S786" i="10" s="1"/>
  <c r="Q56" i="10"/>
  <c r="Q775" i="10" s="1"/>
  <c r="Q786" i="10" s="1"/>
  <c r="N56" i="10"/>
  <c r="N775" i="10" s="1"/>
  <c r="N30" i="10"/>
  <c r="N46" i="10"/>
  <c r="O414" i="10"/>
  <c r="I416" i="10"/>
  <c r="O416" i="10" s="1"/>
  <c r="O759" i="10"/>
  <c r="I758" i="10"/>
  <c r="O757" i="10"/>
  <c r="O756" i="10"/>
  <c r="O755" i="10"/>
  <c r="O754" i="10"/>
  <c r="I753" i="10"/>
  <c r="O751" i="10"/>
  <c r="O750" i="10"/>
  <c r="O749" i="10"/>
  <c r="I748" i="10"/>
  <c r="O747" i="10"/>
  <c r="O746" i="10"/>
  <c r="O745" i="10"/>
  <c r="O744" i="10"/>
  <c r="I743" i="10"/>
  <c r="O700" i="10"/>
  <c r="O699" i="10"/>
  <c r="O698" i="10"/>
  <c r="I697" i="10"/>
  <c r="I678" i="10"/>
  <c r="O686" i="10"/>
  <c r="O685" i="10"/>
  <c r="O684" i="10"/>
  <c r="I683" i="10"/>
  <c r="I687" i="10"/>
  <c r="O689" i="10"/>
  <c r="O682" i="10"/>
  <c r="O688" i="10"/>
  <c r="O681" i="10"/>
  <c r="O680" i="10"/>
  <c r="O679" i="10"/>
  <c r="I657" i="10"/>
  <c r="O664" i="10"/>
  <c r="O665" i="10"/>
  <c r="O663" i="10"/>
  <c r="I662" i="10"/>
  <c r="O661" i="10"/>
  <c r="O673" i="10"/>
  <c r="I672" i="10"/>
  <c r="O671" i="10"/>
  <c r="O670" i="10"/>
  <c r="O669" i="10"/>
  <c r="O668" i="10"/>
  <c r="I667" i="10"/>
  <c r="O660" i="10"/>
  <c r="O659" i="10"/>
  <c r="O658" i="10"/>
  <c r="O652" i="10"/>
  <c r="I651" i="10"/>
  <c r="O650" i="10"/>
  <c r="O649" i="10"/>
  <c r="O648" i="10"/>
  <c r="O647" i="10"/>
  <c r="I646" i="10"/>
  <c r="I634" i="10"/>
  <c r="O635" i="10"/>
  <c r="O633" i="10"/>
  <c r="O632" i="10"/>
  <c r="O631" i="10"/>
  <c r="O630" i="10"/>
  <c r="I629" i="10"/>
  <c r="I626" i="10"/>
  <c r="O626" i="10" s="1"/>
  <c r="O627" i="10"/>
  <c r="O624" i="10"/>
  <c r="O625" i="10"/>
  <c r="O623" i="10"/>
  <c r="O622" i="10"/>
  <c r="I621" i="10"/>
  <c r="O644" i="10"/>
  <c r="O643" i="10"/>
  <c r="O642" i="10"/>
  <c r="I641" i="10"/>
  <c r="I640" i="10" s="1"/>
  <c r="N55" i="10" l="1"/>
  <c r="I677" i="10"/>
  <c r="I676" i="10" s="1"/>
  <c r="I656" i="10"/>
  <c r="O408" i="10"/>
  <c r="I407" i="10"/>
  <c r="O407" i="10" s="1"/>
  <c r="I752" i="10"/>
  <c r="I741" i="10" s="1"/>
  <c r="I742" i="10"/>
  <c r="O748" i="10"/>
  <c r="O743" i="10"/>
  <c r="O742" i="10"/>
  <c r="O621" i="10"/>
  <c r="O662" i="10"/>
  <c r="O697" i="10"/>
  <c r="O683" i="10"/>
  <c r="O687" i="10"/>
  <c r="O678" i="10"/>
  <c r="I666" i="10"/>
  <c r="I655" i="10" s="1"/>
  <c r="O657" i="10"/>
  <c r="O656" i="10"/>
  <c r="O651" i="10"/>
  <c r="O646" i="10"/>
  <c r="I645" i="10"/>
  <c r="O645" i="10" s="1"/>
  <c r="I628" i="10"/>
  <c r="O629" i="10"/>
  <c r="O641" i="10"/>
  <c r="I620" i="10"/>
  <c r="O634" i="10"/>
  <c r="I536" i="10"/>
  <c r="O539" i="10"/>
  <c r="O655" i="10" l="1"/>
  <c r="O741" i="10"/>
  <c r="O753" i="10"/>
  <c r="O752" i="10"/>
  <c r="I639" i="10"/>
  <c r="O639" i="10" s="1"/>
  <c r="O677" i="10"/>
  <c r="O666" i="10"/>
  <c r="O667" i="10"/>
  <c r="O628" i="10"/>
  <c r="O620" i="10"/>
  <c r="I619" i="10"/>
  <c r="I618" i="10" s="1"/>
  <c r="O640" i="10"/>
  <c r="I473" i="10"/>
  <c r="O474" i="10"/>
  <c r="I468" i="10"/>
  <c r="I448" i="10"/>
  <c r="O449" i="10"/>
  <c r="O450" i="10"/>
  <c r="O446" i="10"/>
  <c r="O445" i="10"/>
  <c r="O444" i="10"/>
  <c r="I443" i="10"/>
  <c r="O619" i="10" l="1"/>
  <c r="N776" i="10"/>
  <c r="O676" i="10"/>
  <c r="I467" i="10"/>
  <c r="O443" i="10"/>
  <c r="O440" i="10"/>
  <c r="I439" i="10"/>
  <c r="I438" i="10" s="1"/>
  <c r="I437" i="10" s="1"/>
  <c r="I157" i="10"/>
  <c r="O122" i="10"/>
  <c r="U44" i="10"/>
  <c r="U43" i="10" s="1"/>
  <c r="T44" i="10"/>
  <c r="T43" i="10" s="1"/>
  <c r="O44" i="10"/>
  <c r="K44" i="10"/>
  <c r="K43" i="10" s="1"/>
  <c r="J43" i="10"/>
  <c r="I43" i="10"/>
  <c r="G22" i="4"/>
  <c r="G20" i="4"/>
  <c r="G21" i="4"/>
  <c r="D137" i="2"/>
  <c r="O438" i="10" l="1"/>
  <c r="O437" i="10"/>
  <c r="O439" i="10"/>
  <c r="O43" i="10"/>
  <c r="O41" i="10" l="1"/>
  <c r="O48" i="10"/>
  <c r="O51" i="10"/>
  <c r="O63" i="10"/>
  <c r="O69" i="10"/>
  <c r="O86" i="10"/>
  <c r="O95" i="10"/>
  <c r="O98" i="10"/>
  <c r="O104" i="10"/>
  <c r="O110" i="10"/>
  <c r="O115" i="10"/>
  <c r="O116" i="10"/>
  <c r="O121" i="10"/>
  <c r="O163" i="10"/>
  <c r="O166" i="10"/>
  <c r="O171" i="10"/>
  <c r="O172" i="10"/>
  <c r="O173" i="10"/>
  <c r="O188" i="10"/>
  <c r="O189" i="10"/>
  <c r="O190" i="10"/>
  <c r="O191" i="10"/>
  <c r="O193" i="10"/>
  <c r="O219" i="10"/>
  <c r="O220" i="10"/>
  <c r="O227" i="10"/>
  <c r="O230" i="10"/>
  <c r="O232" i="10"/>
  <c r="O233" i="10"/>
  <c r="O244" i="10"/>
  <c r="O245" i="10"/>
  <c r="O246" i="10"/>
  <c r="O247" i="10"/>
  <c r="O249" i="10"/>
  <c r="O250" i="10"/>
  <c r="O251" i="10"/>
  <c r="O253" i="10"/>
  <c r="O258" i="10"/>
  <c r="O276" i="10"/>
  <c r="O281" i="10"/>
  <c r="O282" i="10"/>
  <c r="O284" i="10"/>
  <c r="O293" i="10"/>
  <c r="O305" i="10"/>
  <c r="O306" i="10"/>
  <c r="O320" i="10"/>
  <c r="O323" i="10"/>
  <c r="O328" i="10"/>
  <c r="O329" i="10"/>
  <c r="O330" i="10"/>
  <c r="O332" i="10"/>
  <c r="O346" i="10"/>
  <c r="O347" i="10"/>
  <c r="O352" i="10"/>
  <c r="O353" i="10"/>
  <c r="O354" i="10"/>
  <c r="O359" i="10"/>
  <c r="O360" i="10"/>
  <c r="O361" i="10"/>
  <c r="O363" i="10"/>
  <c r="O368" i="10"/>
  <c r="O369" i="10"/>
  <c r="O371" i="10"/>
  <c r="O372" i="10"/>
  <c r="O397" i="10"/>
  <c r="O398" i="10"/>
  <c r="O399" i="10"/>
  <c r="O400" i="10"/>
  <c r="O403" i="10"/>
  <c r="O404" i="10"/>
  <c r="O405" i="10"/>
  <c r="O426" i="10"/>
  <c r="O427" i="10"/>
  <c r="O428" i="10"/>
  <c r="O430" i="10"/>
  <c r="O432" i="10"/>
  <c r="O434" i="10"/>
  <c r="O435" i="10"/>
  <c r="O451" i="10"/>
  <c r="O472" i="10"/>
  <c r="O480" i="10"/>
  <c r="O491" i="10"/>
  <c r="O492" i="10"/>
  <c r="O493" i="10"/>
  <c r="O495" i="10"/>
  <c r="O500" i="10"/>
  <c r="O501" i="10"/>
  <c r="O502" i="10"/>
  <c r="O504" i="10"/>
  <c r="O509" i="10"/>
  <c r="O510" i="10"/>
  <c r="O511" i="10"/>
  <c r="O512" i="10"/>
  <c r="O514" i="10"/>
  <c r="O515" i="10"/>
  <c r="O516" i="10"/>
  <c r="O518" i="10"/>
  <c r="O520" i="10"/>
  <c r="O523" i="10"/>
  <c r="O537" i="10"/>
  <c r="O538" i="10"/>
  <c r="O541" i="10"/>
  <c r="O550" i="10"/>
  <c r="O564" i="10"/>
  <c r="O566" i="10"/>
  <c r="O579" i="10"/>
  <c r="O580" i="10"/>
  <c r="O581" i="10"/>
  <c r="O597" i="10"/>
  <c r="O598" i="10"/>
  <c r="O601" i="10"/>
  <c r="O613" i="10"/>
  <c r="O614" i="10"/>
  <c r="O694" i="10"/>
  <c r="O695" i="10"/>
  <c r="O696" i="10"/>
  <c r="O702" i="10"/>
  <c r="O708" i="10"/>
  <c r="O709" i="10"/>
  <c r="O711" i="10"/>
  <c r="O712" i="10"/>
  <c r="O714" i="10"/>
  <c r="O720" i="10"/>
  <c r="O721" i="10"/>
  <c r="O722" i="10"/>
  <c r="O724" i="10"/>
  <c r="O725" i="10"/>
  <c r="O731" i="10"/>
  <c r="O732" i="10"/>
  <c r="O733" i="10"/>
  <c r="O735" i="10"/>
  <c r="O736" i="10"/>
  <c r="O767" i="10"/>
  <c r="K196" i="2" l="1"/>
  <c r="K198" i="2"/>
  <c r="N1151" i="5" l="1"/>
  <c r="N1150" i="5"/>
  <c r="N1149" i="5"/>
  <c r="N1148" i="5"/>
  <c r="N1147" i="5"/>
  <c r="N1146" i="5"/>
  <c r="N1145" i="5"/>
  <c r="N1144" i="5"/>
  <c r="N1143" i="5"/>
  <c r="N1142" i="5"/>
  <c r="N1141" i="5"/>
  <c r="N1140" i="5"/>
  <c r="N1139" i="5"/>
  <c r="N1138" i="5"/>
  <c r="N1137" i="5"/>
  <c r="N1136" i="5"/>
  <c r="N1135" i="5"/>
  <c r="N1134" i="5"/>
  <c r="N1133" i="5"/>
  <c r="N1132" i="5"/>
  <c r="N1131" i="5"/>
  <c r="N1130" i="5"/>
  <c r="N1129" i="5"/>
  <c r="N1128" i="5"/>
  <c r="N1127" i="5"/>
  <c r="N1126" i="5"/>
  <c r="N1125" i="5"/>
  <c r="N1124" i="5"/>
  <c r="N1123" i="5"/>
  <c r="N1122" i="5"/>
  <c r="N1103" i="5"/>
  <c r="N1102" i="5"/>
  <c r="N1101" i="5"/>
  <c r="N1100" i="5"/>
  <c r="N1099" i="5"/>
  <c r="N1098" i="5"/>
  <c r="N1097" i="5"/>
  <c r="N1096" i="5"/>
  <c r="N1095" i="5"/>
  <c r="N1094" i="5"/>
  <c r="N1093" i="5"/>
  <c r="N1092" i="5"/>
  <c r="N1091" i="5"/>
  <c r="N1090" i="5"/>
  <c r="N1089" i="5"/>
  <c r="N1088" i="5"/>
  <c r="N1087" i="5"/>
  <c r="N1086" i="5"/>
  <c r="N1085" i="5"/>
  <c r="N1084" i="5"/>
  <c r="N1083" i="5"/>
  <c r="N1082" i="5"/>
  <c r="N1081" i="5"/>
  <c r="N1080" i="5"/>
  <c r="N1079" i="5"/>
  <c r="N1078" i="5"/>
  <c r="N1077" i="5"/>
  <c r="N1059" i="5"/>
  <c r="N1058" i="5"/>
  <c r="N1057" i="5"/>
  <c r="N1056" i="5"/>
  <c r="N1055" i="5"/>
  <c r="N1054" i="5"/>
  <c r="N1053" i="5"/>
  <c r="N1052" i="5"/>
  <c r="N1051" i="5"/>
  <c r="N1050" i="5"/>
  <c r="N1049" i="5"/>
  <c r="N1048" i="5"/>
  <c r="N1047" i="5"/>
  <c r="N1046" i="5"/>
  <c r="N1045" i="5"/>
  <c r="N1044" i="5"/>
  <c r="N1043" i="5"/>
  <c r="N1042" i="5"/>
  <c r="N1041" i="5"/>
  <c r="N1040" i="5"/>
  <c r="N1039" i="5"/>
  <c r="N1038" i="5"/>
  <c r="N1037" i="5"/>
  <c r="N1036" i="5"/>
  <c r="N1035" i="5"/>
  <c r="N1034" i="5"/>
  <c r="N1033" i="5"/>
  <c r="N1032" i="5"/>
  <c r="N1015" i="5"/>
  <c r="N1014" i="5"/>
  <c r="N1013" i="5"/>
  <c r="N1012" i="5"/>
  <c r="N1011" i="5"/>
  <c r="N1010" i="5"/>
  <c r="N1009" i="5"/>
  <c r="N1008" i="5"/>
  <c r="N1007" i="5"/>
  <c r="N1006" i="5"/>
  <c r="N1005" i="5"/>
  <c r="N1004" i="5"/>
  <c r="N1003" i="5"/>
  <c r="N1002" i="5"/>
  <c r="N1001" i="5"/>
  <c r="N1000" i="5"/>
  <c r="N999" i="5"/>
  <c r="N998" i="5"/>
  <c r="N997" i="5"/>
  <c r="N996" i="5"/>
  <c r="N995" i="5"/>
  <c r="N994" i="5"/>
  <c r="N993" i="5"/>
  <c r="N992" i="5"/>
  <c r="N991" i="5"/>
  <c r="N990" i="5"/>
  <c r="N989" i="5"/>
  <c r="N988" i="5"/>
  <c r="N987" i="5"/>
  <c r="N971" i="5"/>
  <c r="N970" i="5"/>
  <c r="N969" i="5"/>
  <c r="N968" i="5"/>
  <c r="N967" i="5"/>
  <c r="N966" i="5"/>
  <c r="N965" i="5"/>
  <c r="N964" i="5"/>
  <c r="N963" i="5"/>
  <c r="N962" i="5"/>
  <c r="N961" i="5"/>
  <c r="N960" i="5"/>
  <c r="N959" i="5"/>
  <c r="N958" i="5"/>
  <c r="N957" i="5"/>
  <c r="N956" i="5"/>
  <c r="N955" i="5"/>
  <c r="N954" i="5"/>
  <c r="N953" i="5"/>
  <c r="N952" i="5"/>
  <c r="N951" i="5"/>
  <c r="N950" i="5"/>
  <c r="N949" i="5"/>
  <c r="N948" i="5"/>
  <c r="N947" i="5"/>
  <c r="N946" i="5"/>
  <c r="N945" i="5"/>
  <c r="N944" i="5"/>
  <c r="N943" i="5"/>
  <c r="N942" i="5"/>
  <c r="N927" i="5"/>
  <c r="N926" i="5"/>
  <c r="N925" i="5"/>
  <c r="N924" i="5"/>
  <c r="N923" i="5"/>
  <c r="N922" i="5"/>
  <c r="N921" i="5"/>
  <c r="N920" i="5"/>
  <c r="N919" i="5"/>
  <c r="N918" i="5"/>
  <c r="N917" i="5"/>
  <c r="N916" i="5"/>
  <c r="N915" i="5"/>
  <c r="N914" i="5"/>
  <c r="N913" i="5"/>
  <c r="N912" i="5"/>
  <c r="N911" i="5"/>
  <c r="N910" i="5"/>
  <c r="N909" i="5"/>
  <c r="N908" i="5"/>
  <c r="N907" i="5"/>
  <c r="N906" i="5"/>
  <c r="N905" i="5"/>
  <c r="N904" i="5"/>
  <c r="N903" i="5"/>
  <c r="N902" i="5"/>
  <c r="N901" i="5"/>
  <c r="N900" i="5"/>
  <c r="N899" i="5"/>
  <c r="N898" i="5"/>
  <c r="N897" i="5"/>
  <c r="N883" i="5"/>
  <c r="N882" i="5"/>
  <c r="N881" i="5"/>
  <c r="N880" i="5"/>
  <c r="N879" i="5"/>
  <c r="N878" i="5"/>
  <c r="N877" i="5"/>
  <c r="N876" i="5"/>
  <c r="N875" i="5"/>
  <c r="N874" i="5"/>
  <c r="N873" i="5"/>
  <c r="N872" i="5"/>
  <c r="N871" i="5"/>
  <c r="N870" i="5"/>
  <c r="N869" i="5"/>
  <c r="N868" i="5"/>
  <c r="N867" i="5"/>
  <c r="N866" i="5"/>
  <c r="N865" i="5"/>
  <c r="N864" i="5"/>
  <c r="N863" i="5"/>
  <c r="N862" i="5"/>
  <c r="N861" i="5"/>
  <c r="N860" i="5"/>
  <c r="N859" i="5"/>
  <c r="N858" i="5"/>
  <c r="N857" i="5"/>
  <c r="N856" i="5"/>
  <c r="N855" i="5"/>
  <c r="N854" i="5"/>
  <c r="N853" i="5"/>
  <c r="N852" i="5"/>
  <c r="N839" i="5"/>
  <c r="N838" i="5"/>
  <c r="N837" i="5"/>
  <c r="N836" i="5"/>
  <c r="N835" i="5"/>
  <c r="N834" i="5"/>
  <c r="N833" i="5"/>
  <c r="N832" i="5"/>
  <c r="N831" i="5"/>
  <c r="N830" i="5"/>
  <c r="N829" i="5"/>
  <c r="N828" i="5"/>
  <c r="N827" i="5"/>
  <c r="N826" i="5"/>
  <c r="N825" i="5"/>
  <c r="N824" i="5"/>
  <c r="N823" i="5"/>
  <c r="N822" i="5"/>
  <c r="N821" i="5"/>
  <c r="N820" i="5"/>
  <c r="N819" i="5"/>
  <c r="N818" i="5"/>
  <c r="N817" i="5"/>
  <c r="N816" i="5"/>
  <c r="N815" i="5"/>
  <c r="N814" i="5"/>
  <c r="N813" i="5"/>
  <c r="N812" i="5"/>
  <c r="N811" i="5"/>
  <c r="N810" i="5"/>
  <c r="N809" i="5"/>
  <c r="N808" i="5"/>
  <c r="N807" i="5"/>
  <c r="N800" i="5"/>
  <c r="N794" i="5"/>
  <c r="N793" i="5"/>
  <c r="N792" i="5"/>
  <c r="N791" i="5"/>
  <c r="N790" i="5"/>
  <c r="N789" i="5"/>
  <c r="N788" i="5"/>
  <c r="N787" i="5"/>
  <c r="N786" i="5"/>
  <c r="N785" i="5"/>
  <c r="N784" i="5"/>
  <c r="N783" i="5"/>
  <c r="N782" i="5"/>
  <c r="N781" i="5"/>
  <c r="N780" i="5"/>
  <c r="N779" i="5"/>
  <c r="N778" i="5"/>
  <c r="N777" i="5"/>
  <c r="N776" i="5"/>
  <c r="N775" i="5"/>
  <c r="N774" i="5"/>
  <c r="N773" i="5"/>
  <c r="N772" i="5"/>
  <c r="N771" i="5"/>
  <c r="N770" i="5"/>
  <c r="N769" i="5"/>
  <c r="N768" i="5"/>
  <c r="N767" i="5"/>
  <c r="N766" i="5"/>
  <c r="N765" i="5"/>
  <c r="N764" i="5"/>
  <c r="N763" i="5"/>
  <c r="N762" i="5"/>
  <c r="N756" i="5"/>
  <c r="N755" i="5"/>
  <c r="N754" i="5"/>
  <c r="N748" i="5"/>
  <c r="N747" i="5"/>
  <c r="N746" i="5"/>
  <c r="N745" i="5"/>
  <c r="N744" i="5"/>
  <c r="N743" i="5"/>
  <c r="N742" i="5"/>
  <c r="N741" i="5"/>
  <c r="N740" i="5"/>
  <c r="N739" i="5"/>
  <c r="N738" i="5"/>
  <c r="N737" i="5"/>
  <c r="N736" i="5"/>
  <c r="N735" i="5"/>
  <c r="N734" i="5"/>
  <c r="N733" i="5"/>
  <c r="N732" i="5"/>
  <c r="N731" i="5"/>
  <c r="N730" i="5"/>
  <c r="N729" i="5"/>
  <c r="N728" i="5"/>
  <c r="N727" i="5"/>
  <c r="N726" i="5"/>
  <c r="N725" i="5"/>
  <c r="N724" i="5"/>
  <c r="N723" i="5"/>
  <c r="N722" i="5"/>
  <c r="N721" i="5"/>
  <c r="N720" i="5"/>
  <c r="N719" i="5"/>
  <c r="N718" i="5"/>
  <c r="N717" i="5"/>
  <c r="N712" i="5"/>
  <c r="N711" i="5"/>
  <c r="N710" i="5"/>
  <c r="N709" i="5"/>
  <c r="N708" i="5"/>
  <c r="N702" i="5"/>
  <c r="N701" i="5"/>
  <c r="N700" i="5"/>
  <c r="N699" i="5"/>
  <c r="N698" i="5"/>
  <c r="N697" i="5"/>
  <c r="N696" i="5"/>
  <c r="N695" i="5"/>
  <c r="N694" i="5"/>
  <c r="N693" i="5"/>
  <c r="N692" i="5"/>
  <c r="N691" i="5"/>
  <c r="N690" i="5"/>
  <c r="N689" i="5"/>
  <c r="N688" i="5"/>
  <c r="N687" i="5"/>
  <c r="N686" i="5"/>
  <c r="N685" i="5"/>
  <c r="N684" i="5"/>
  <c r="N683" i="5"/>
  <c r="N682" i="5"/>
  <c r="N681" i="5"/>
  <c r="N680" i="5"/>
  <c r="N679" i="5"/>
  <c r="N678" i="5"/>
  <c r="N677" i="5"/>
  <c r="N676" i="5"/>
  <c r="N675" i="5"/>
  <c r="N674" i="5"/>
  <c r="N673" i="5"/>
  <c r="N672" i="5"/>
  <c r="N668" i="5"/>
  <c r="N667" i="5"/>
  <c r="N666" i="5"/>
  <c r="N665" i="5"/>
  <c r="N664" i="5"/>
  <c r="N663" i="5"/>
  <c r="N662" i="5"/>
  <c r="N656" i="5"/>
  <c r="N655" i="5"/>
  <c r="N654" i="5"/>
  <c r="N653" i="5"/>
  <c r="N652" i="5"/>
  <c r="N651" i="5"/>
  <c r="N650" i="5"/>
  <c r="N649" i="5"/>
  <c r="N648" i="5"/>
  <c r="N647" i="5"/>
  <c r="N646" i="5"/>
  <c r="N645" i="5"/>
  <c r="N644" i="5"/>
  <c r="N643" i="5"/>
  <c r="N642" i="5"/>
  <c r="N641" i="5"/>
  <c r="N640" i="5"/>
  <c r="N639" i="5"/>
  <c r="N638" i="5"/>
  <c r="N637" i="5"/>
  <c r="N636" i="5"/>
  <c r="N635" i="5"/>
  <c r="N634" i="5"/>
  <c r="N633" i="5"/>
  <c r="N632" i="5"/>
  <c r="N631" i="5"/>
  <c r="N630" i="5"/>
  <c r="N629" i="5"/>
  <c r="N628" i="5"/>
  <c r="N627" i="5"/>
  <c r="N624" i="5"/>
  <c r="N623" i="5"/>
  <c r="N622" i="5"/>
  <c r="N621" i="5"/>
  <c r="N620" i="5"/>
  <c r="N619" i="5"/>
  <c r="N618" i="5"/>
  <c r="N617" i="5"/>
  <c r="N616" i="5"/>
  <c r="N610" i="5"/>
  <c r="N609" i="5"/>
  <c r="N608" i="5"/>
  <c r="N607" i="5"/>
  <c r="N606" i="5"/>
  <c r="N605" i="5"/>
  <c r="N604" i="5"/>
  <c r="N603" i="5"/>
  <c r="N602" i="5"/>
  <c r="N601" i="5"/>
  <c r="N600" i="5"/>
  <c r="N599" i="5"/>
  <c r="N598" i="5"/>
  <c r="N597" i="5"/>
  <c r="N596" i="5"/>
  <c r="N595" i="5"/>
  <c r="N594" i="5"/>
  <c r="N593" i="5"/>
  <c r="N592" i="5"/>
  <c r="R30" i="10" l="1"/>
  <c r="P20" i="10"/>
  <c r="Q20" i="10"/>
  <c r="R20" i="10"/>
  <c r="S20" i="10"/>
  <c r="O778" i="10"/>
  <c r="P778" i="10"/>
  <c r="Q778" i="10"/>
  <c r="R778" i="10"/>
  <c r="S778" i="10"/>
  <c r="T778" i="10"/>
  <c r="O781" i="10"/>
  <c r="P781" i="10"/>
  <c r="Q781" i="10"/>
  <c r="R781" i="10"/>
  <c r="S781" i="10"/>
  <c r="T781" i="10"/>
  <c r="U154" i="10"/>
  <c r="J56" i="10"/>
  <c r="J775" i="10" s="1"/>
  <c r="K56" i="10"/>
  <c r="K775" i="10" s="1"/>
  <c r="L56" i="10"/>
  <c r="L775" i="10" s="1"/>
  <c r="M56" i="10"/>
  <c r="M776" i="10" s="1"/>
  <c r="I781" i="10"/>
  <c r="I778" i="10"/>
  <c r="I784" i="10" s="1"/>
  <c r="I772" i="10"/>
  <c r="I771" i="10" s="1"/>
  <c r="I770" i="10" s="1"/>
  <c r="I769" i="10" s="1"/>
  <c r="I766" i="10"/>
  <c r="I765" i="10" s="1"/>
  <c r="I764" i="10" s="1"/>
  <c r="I763" i="10" s="1"/>
  <c r="I737" i="10"/>
  <c r="I734" i="10"/>
  <c r="I730" i="10"/>
  <c r="I723" i="10"/>
  <c r="I719" i="10"/>
  <c r="I713" i="10"/>
  <c r="I710" i="10"/>
  <c r="I707" i="10"/>
  <c r="I701" i="10"/>
  <c r="O701" i="10" s="1"/>
  <c r="I693" i="10"/>
  <c r="I612" i="10"/>
  <c r="I611" i="10" s="1"/>
  <c r="I610" i="10" s="1"/>
  <c r="I605" i="10"/>
  <c r="I604" i="10" s="1"/>
  <c r="I603" i="10" s="1"/>
  <c r="I600" i="10"/>
  <c r="I599" i="10" s="1"/>
  <c r="I596" i="10"/>
  <c r="I595" i="10" s="1"/>
  <c r="I591" i="10"/>
  <c r="I587" i="10"/>
  <c r="I582" i="10"/>
  <c r="I578" i="10"/>
  <c r="I570" i="10"/>
  <c r="I569" i="10" s="1"/>
  <c r="I568" i="10" s="1"/>
  <c r="I565" i="10"/>
  <c r="I563" i="10"/>
  <c r="I558" i="10"/>
  <c r="I557" i="10" s="1"/>
  <c r="I555" i="10"/>
  <c r="I554" i="10" s="1"/>
  <c r="I549" i="10"/>
  <c r="I547" i="10"/>
  <c r="I545" i="10"/>
  <c r="I540" i="10"/>
  <c r="I531" i="10"/>
  <c r="I528" i="10"/>
  <c r="I522" i="10"/>
  <c r="I521" i="10" s="1"/>
  <c r="I519" i="10"/>
  <c r="I517" i="10"/>
  <c r="I513" i="10"/>
  <c r="I508" i="10"/>
  <c r="I503" i="10"/>
  <c r="I499" i="10"/>
  <c r="I494" i="10"/>
  <c r="I490" i="10"/>
  <c r="I483" i="10"/>
  <c r="I478" i="10"/>
  <c r="I477" i="10" s="1"/>
  <c r="I476" i="10" s="1"/>
  <c r="I462" i="10"/>
  <c r="I461" i="10" s="1"/>
  <c r="I456" i="10"/>
  <c r="I455" i="10" s="1"/>
  <c r="I454" i="10" s="1"/>
  <c r="I453" i="10" s="1"/>
  <c r="I447" i="10"/>
  <c r="I442" i="10" s="1"/>
  <c r="I433" i="10"/>
  <c r="I431" i="10"/>
  <c r="I429" i="10"/>
  <c r="I425" i="10"/>
  <c r="I402" i="10"/>
  <c r="I396" i="10"/>
  <c r="I390" i="10"/>
  <c r="I386" i="10"/>
  <c r="I381" i="10"/>
  <c r="I380" i="10" s="1"/>
  <c r="I379" i="10" s="1"/>
  <c r="I376" i="10"/>
  <c r="I375" i="10" s="1"/>
  <c r="I370" i="10"/>
  <c r="I367" i="10"/>
  <c r="I362" i="10"/>
  <c r="I358" i="10"/>
  <c r="I351" i="10"/>
  <c r="I345" i="10"/>
  <c r="I343" i="10"/>
  <c r="I336" i="10"/>
  <c r="I335" i="10" s="1"/>
  <c r="I334" i="10" s="1"/>
  <c r="I331" i="10"/>
  <c r="I327" i="10"/>
  <c r="I322" i="10"/>
  <c r="I319" i="10"/>
  <c r="I315" i="10"/>
  <c r="I309" i="10"/>
  <c r="I307" i="10"/>
  <c r="I304" i="10"/>
  <c r="I297" i="10"/>
  <c r="I292" i="10"/>
  <c r="I290" i="10"/>
  <c r="I283" i="10"/>
  <c r="I280" i="10"/>
  <c r="I275" i="10"/>
  <c r="I272" i="10"/>
  <c r="I270" i="10"/>
  <c r="I267" i="10"/>
  <c r="I263" i="10"/>
  <c r="I257" i="10"/>
  <c r="I252" i="10"/>
  <c r="I248" i="10"/>
  <c r="I243" i="10"/>
  <c r="I237" i="10"/>
  <c r="I236" i="10" s="1"/>
  <c r="I235" i="10" s="1"/>
  <c r="I231" i="10"/>
  <c r="I229" i="10"/>
  <c r="I226" i="10"/>
  <c r="I224" i="10"/>
  <c r="I218" i="10"/>
  <c r="I217" i="10" s="1"/>
  <c r="I216" i="10" s="1"/>
  <c r="I212" i="10"/>
  <c r="I211" i="10" s="1"/>
  <c r="I210" i="10" s="1"/>
  <c r="I207" i="10"/>
  <c r="I203" i="10"/>
  <c r="I197" i="10"/>
  <c r="I196" i="10" s="1"/>
  <c r="I195" i="10" s="1"/>
  <c r="I192" i="10"/>
  <c r="I187" i="10"/>
  <c r="I181" i="10"/>
  <c r="I177" i="10"/>
  <c r="I170" i="10"/>
  <c r="I165" i="10"/>
  <c r="I162" i="10"/>
  <c r="I151" i="10"/>
  <c r="I150" i="10" s="1"/>
  <c r="I149" i="10" s="1"/>
  <c r="I146" i="10"/>
  <c r="I141" i="10"/>
  <c r="I140" i="10" s="1"/>
  <c r="I139" i="10" s="1"/>
  <c r="I135" i="10"/>
  <c r="I130" i="10"/>
  <c r="I129" i="10" s="1"/>
  <c r="I128" i="10" s="1"/>
  <c r="I124" i="10"/>
  <c r="I120" i="10"/>
  <c r="I114" i="10"/>
  <c r="I112" i="10"/>
  <c r="I108" i="10"/>
  <c r="I102" i="10"/>
  <c r="I93" i="10"/>
  <c r="I90" i="10"/>
  <c r="I87" i="10"/>
  <c r="I81" i="10"/>
  <c r="I73" i="10"/>
  <c r="I67" i="10"/>
  <c r="I61" i="10"/>
  <c r="I60" i="10" s="1"/>
  <c r="I59" i="10" s="1"/>
  <c r="O608" i="10"/>
  <c r="O607" i="10"/>
  <c r="O606" i="10"/>
  <c r="O590" i="10"/>
  <c r="O589" i="10"/>
  <c r="O588" i="10"/>
  <c r="O573" i="10"/>
  <c r="O572" i="10"/>
  <c r="O571" i="10"/>
  <c r="O563" i="10"/>
  <c r="O530" i="10"/>
  <c r="O529" i="10"/>
  <c r="O519" i="10"/>
  <c r="O517" i="10"/>
  <c r="O513" i="10"/>
  <c r="O508" i="10"/>
  <c r="O503" i="10"/>
  <c r="O494" i="10"/>
  <c r="O490" i="10"/>
  <c r="O484" i="10"/>
  <c r="O482" i="10"/>
  <c r="O481" i="10"/>
  <c r="O479" i="10"/>
  <c r="O471" i="10"/>
  <c r="O470" i="10"/>
  <c r="O469" i="10"/>
  <c r="O466" i="10"/>
  <c r="O465" i="10"/>
  <c r="O463" i="10"/>
  <c r="O429" i="10"/>
  <c r="O389" i="10"/>
  <c r="O388" i="10"/>
  <c r="O387" i="10"/>
  <c r="O339" i="10"/>
  <c r="O338" i="10"/>
  <c r="O337" i="10"/>
  <c r="O318" i="10"/>
  <c r="O317" i="10"/>
  <c r="O316" i="10"/>
  <c r="O308" i="10"/>
  <c r="O299" i="10"/>
  <c r="O298" i="10"/>
  <c r="O280" i="10"/>
  <c r="O274" i="10"/>
  <c r="O273" i="10"/>
  <c r="O269" i="10"/>
  <c r="O268" i="10"/>
  <c r="O266" i="10"/>
  <c r="O265" i="10"/>
  <c r="O264" i="10"/>
  <c r="O239" i="10"/>
  <c r="O238" i="10"/>
  <c r="O218" i="10"/>
  <c r="O214" i="10"/>
  <c r="O213" i="10"/>
  <c r="O206" i="10"/>
  <c r="O205" i="10"/>
  <c r="O204" i="10"/>
  <c r="O199" i="10"/>
  <c r="O198" i="10"/>
  <c r="O180" i="10"/>
  <c r="O179" i="10"/>
  <c r="O178" i="10"/>
  <c r="O164" i="10"/>
  <c r="O160" i="10"/>
  <c r="O111" i="10"/>
  <c r="O109" i="10"/>
  <c r="O97" i="10"/>
  <c r="O94" i="10"/>
  <c r="O92" i="10"/>
  <c r="O91" i="10"/>
  <c r="O88" i="10"/>
  <c r="O85" i="10"/>
  <c r="O84" i="10"/>
  <c r="O83" i="10"/>
  <c r="O82" i="10"/>
  <c r="O77" i="10"/>
  <c r="O76" i="10"/>
  <c r="O68" i="10"/>
  <c r="O62" i="10"/>
  <c r="K53" i="10"/>
  <c r="J53" i="10"/>
  <c r="I53" i="10"/>
  <c r="K51" i="10"/>
  <c r="J51" i="10"/>
  <c r="J50" i="10" s="1"/>
  <c r="I50" i="10"/>
  <c r="K47" i="10"/>
  <c r="J47" i="10"/>
  <c r="I47" i="10"/>
  <c r="K41" i="10"/>
  <c r="K40" i="10" s="1"/>
  <c r="J40" i="10"/>
  <c r="I40" i="10"/>
  <c r="K37" i="10"/>
  <c r="J37" i="10"/>
  <c r="I37" i="10"/>
  <c r="J35" i="10"/>
  <c r="K34" i="10"/>
  <c r="I34" i="10"/>
  <c r="P32" i="10"/>
  <c r="P31" i="10" s="1"/>
  <c r="P30" i="10" s="1"/>
  <c r="P55" i="10" s="1"/>
  <c r="K31" i="10"/>
  <c r="J31" i="10"/>
  <c r="I31" i="10"/>
  <c r="U28" i="10"/>
  <c r="J26" i="10"/>
  <c r="K25" i="10"/>
  <c r="I25" i="10"/>
  <c r="K21" i="10"/>
  <c r="K20" i="10" s="1"/>
  <c r="J21" i="10"/>
  <c r="I21" i="10"/>
  <c r="I692" i="10" l="1"/>
  <c r="I691" i="10" s="1"/>
  <c r="I638" i="10" s="1"/>
  <c r="O719" i="10"/>
  <c r="R784" i="10"/>
  <c r="I594" i="10"/>
  <c r="I577" i="10"/>
  <c r="I576" i="10" s="1"/>
  <c r="I544" i="10"/>
  <c r="I543" i="10" s="1"/>
  <c r="I527" i="10"/>
  <c r="I526" i="10" s="1"/>
  <c r="O540" i="10"/>
  <c r="O192" i="10"/>
  <c r="O229" i="10"/>
  <c r="O710" i="10"/>
  <c r="O730" i="10"/>
  <c r="O283" i="10"/>
  <c r="O707" i="10"/>
  <c r="O723" i="10"/>
  <c r="M775" i="10"/>
  <c r="Q784" i="10"/>
  <c r="O483" i="10"/>
  <c r="O549" i="10"/>
  <c r="O565" i="10"/>
  <c r="O578" i="10"/>
  <c r="O693" i="10"/>
  <c r="O713" i="10"/>
  <c r="O734" i="10"/>
  <c r="I228" i="10"/>
  <c r="S784" i="10"/>
  <c r="O784" i="10"/>
  <c r="I30" i="10"/>
  <c r="U22" i="10"/>
  <c r="O22" i="10"/>
  <c r="O124" i="10"/>
  <c r="O125" i="10"/>
  <c r="O147" i="10"/>
  <c r="O225" i="10"/>
  <c r="O307" i="10"/>
  <c r="O464" i="10"/>
  <c r="O499" i="10"/>
  <c r="O545" i="10"/>
  <c r="O546" i="10"/>
  <c r="O595" i="10"/>
  <c r="O596" i="10"/>
  <c r="O766" i="10"/>
  <c r="O231" i="10"/>
  <c r="O252" i="10"/>
  <c r="O304" i="10"/>
  <c r="O358" i="10"/>
  <c r="O431" i="10"/>
  <c r="I460" i="10"/>
  <c r="Q777" i="10"/>
  <c r="L776" i="10"/>
  <c r="S35" i="10"/>
  <c r="S34" i="10" s="1"/>
  <c r="S30" i="10" s="1"/>
  <c r="S55" i="10" s="1"/>
  <c r="O35" i="10"/>
  <c r="O75" i="10"/>
  <c r="O343" i="10"/>
  <c r="O344" i="10"/>
  <c r="O377" i="10"/>
  <c r="O531" i="10"/>
  <c r="O532" i="10"/>
  <c r="O547" i="10"/>
  <c r="O548" i="10"/>
  <c r="O599" i="10"/>
  <c r="O600" i="10"/>
  <c r="O773" i="10"/>
  <c r="O114" i="10"/>
  <c r="O322" i="10"/>
  <c r="O362" i="10"/>
  <c r="O433" i="10"/>
  <c r="T777" i="10"/>
  <c r="P777" i="10"/>
  <c r="U23" i="10"/>
  <c r="O23" i="10"/>
  <c r="O38" i="10"/>
  <c r="O31" i="10"/>
  <c r="O32" i="10"/>
  <c r="O37" i="10"/>
  <c r="O103" i="10"/>
  <c r="O135" i="10"/>
  <c r="O137" i="10"/>
  <c r="O216" i="10"/>
  <c r="O291" i="10"/>
  <c r="O300" i="10"/>
  <c r="O319" i="10"/>
  <c r="O321" i="10"/>
  <c r="O382" i="10"/>
  <c r="O390" i="10"/>
  <c r="O391" i="10"/>
  <c r="O457" i="10"/>
  <c r="O521" i="10"/>
  <c r="O522" i="10"/>
  <c r="O536" i="10"/>
  <c r="O165" i="10"/>
  <c r="O187" i="10"/>
  <c r="O226" i="10"/>
  <c r="O275" i="10"/>
  <c r="O292" i="10"/>
  <c r="O345" i="10"/>
  <c r="O367" i="10"/>
  <c r="O425" i="10"/>
  <c r="I535" i="10"/>
  <c r="I534" i="10" s="1"/>
  <c r="I729" i="10"/>
  <c r="I728" i="10" s="1"/>
  <c r="I727" i="10" s="1"/>
  <c r="S777" i="10"/>
  <c r="O777" i="10"/>
  <c r="O582" i="10"/>
  <c r="O583" i="10"/>
  <c r="O248" i="10"/>
  <c r="O331" i="10"/>
  <c r="O370" i="10"/>
  <c r="T784" i="10"/>
  <c r="P784" i="10"/>
  <c r="R777" i="10"/>
  <c r="O448" i="10"/>
  <c r="I401" i="10"/>
  <c r="O401" i="10" s="1"/>
  <c r="O402" i="10"/>
  <c r="I395" i="10"/>
  <c r="O396" i="10"/>
  <c r="I374" i="10"/>
  <c r="I350" i="10"/>
  <c r="O351" i="10"/>
  <c r="I326" i="10"/>
  <c r="O327" i="10"/>
  <c r="I296" i="10"/>
  <c r="O297" i="10"/>
  <c r="I262" i="10"/>
  <c r="I261" i="10" s="1"/>
  <c r="I256" i="10"/>
  <c r="O257" i="10"/>
  <c r="I242" i="10"/>
  <c r="O243" i="10"/>
  <c r="I202" i="10"/>
  <c r="I201" i="10" s="1"/>
  <c r="I169" i="10"/>
  <c r="O170" i="10"/>
  <c r="I145" i="10"/>
  <c r="I134" i="10"/>
  <c r="I101" i="10"/>
  <c r="O102" i="10"/>
  <c r="I72" i="10"/>
  <c r="O73" i="10"/>
  <c r="I66" i="10"/>
  <c r="O67" i="10"/>
  <c r="U27" i="10"/>
  <c r="O27" i="10"/>
  <c r="T26" i="10"/>
  <c r="O26" i="10"/>
  <c r="O47" i="10"/>
  <c r="I20" i="10"/>
  <c r="O89" i="10"/>
  <c r="O158" i="10"/>
  <c r="O309" i="10"/>
  <c r="O310" i="10"/>
  <c r="O120" i="10"/>
  <c r="O123" i="10"/>
  <c r="O142" i="10"/>
  <c r="O159" i="10"/>
  <c r="O181" i="10"/>
  <c r="O182" i="10"/>
  <c r="O207" i="10"/>
  <c r="O208" i="10"/>
  <c r="O270" i="10"/>
  <c r="O271" i="10"/>
  <c r="O591" i="10"/>
  <c r="O592" i="10"/>
  <c r="O112" i="10"/>
  <c r="O113" i="10"/>
  <c r="O152" i="10"/>
  <c r="O615" i="10"/>
  <c r="O162" i="10"/>
  <c r="I156" i="10"/>
  <c r="I155" i="10" s="1"/>
  <c r="I279" i="10"/>
  <c r="I278" i="10" s="1"/>
  <c r="I176" i="10"/>
  <c r="I175" i="10" s="1"/>
  <c r="I586" i="10"/>
  <c r="I585" i="10" s="1"/>
  <c r="I575" i="10" s="1"/>
  <c r="I303" i="10"/>
  <c r="I302" i="10" s="1"/>
  <c r="I385" i="10"/>
  <c r="I384" i="10" s="1"/>
  <c r="I424" i="10"/>
  <c r="I525" i="10"/>
  <c r="I553" i="10"/>
  <c r="I706" i="10"/>
  <c r="I705" i="10" s="1"/>
  <c r="I704" i="10" s="1"/>
  <c r="I777" i="10"/>
  <c r="O81" i="10"/>
  <c r="O87" i="10"/>
  <c r="O108" i="10"/>
  <c r="O272" i="10"/>
  <c r="O267" i="10"/>
  <c r="T27" i="10"/>
  <c r="T25" i="10" s="1"/>
  <c r="T22" i="10"/>
  <c r="Q38" i="10"/>
  <c r="Q37" i="10" s="1"/>
  <c r="Q30" i="10" s="1"/>
  <c r="Q55" i="10" s="1"/>
  <c r="R48" i="10"/>
  <c r="R47" i="10" s="1"/>
  <c r="O93" i="10"/>
  <c r="O594" i="10"/>
  <c r="I80" i="10"/>
  <c r="I79" i="10" s="1"/>
  <c r="I119" i="10"/>
  <c r="I118" i="10" s="1"/>
  <c r="I223" i="10"/>
  <c r="I222" i="10" s="1"/>
  <c r="I314" i="10"/>
  <c r="I313" i="10" s="1"/>
  <c r="I342" i="10"/>
  <c r="I357" i="10"/>
  <c r="I459" i="10"/>
  <c r="I489" i="10"/>
  <c r="I488" i="10" s="1"/>
  <c r="I507" i="10"/>
  <c r="I506" i="10" s="1"/>
  <c r="I562" i="10"/>
  <c r="I561" i="10" s="1"/>
  <c r="I260" i="10"/>
  <c r="T23" i="10"/>
  <c r="R54" i="10"/>
  <c r="R53" i="10" s="1"/>
  <c r="O90" i="10"/>
  <c r="I107" i="10"/>
  <c r="I106" i="10" s="1"/>
  <c r="I186" i="10"/>
  <c r="I289" i="10"/>
  <c r="I366" i="10"/>
  <c r="I498" i="10"/>
  <c r="I497" i="10" s="1"/>
  <c r="I718" i="10"/>
  <c r="I717" i="10" s="1"/>
  <c r="I716" i="10" s="1"/>
  <c r="I762" i="10"/>
  <c r="I133" i="10"/>
  <c r="I46" i="10"/>
  <c r="K30" i="10"/>
  <c r="O21" i="10"/>
  <c r="J46" i="10"/>
  <c r="J25" i="10"/>
  <c r="J20" i="10" s="1"/>
  <c r="J34" i="10"/>
  <c r="J30" i="10" s="1"/>
  <c r="K50" i="10"/>
  <c r="K46" i="10" s="1"/>
  <c r="U26" i="10"/>
  <c r="U25" i="10" s="1"/>
  <c r="O25" i="10"/>
  <c r="U35" i="10"/>
  <c r="U34" i="10" s="1"/>
  <c r="O34" i="10"/>
  <c r="U21" i="10"/>
  <c r="U38" i="10"/>
  <c r="U37" i="10" s="1"/>
  <c r="O40" i="10"/>
  <c r="U48" i="10"/>
  <c r="U47" i="10" s="1"/>
  <c r="U54" i="10"/>
  <c r="U53" i="10" s="1"/>
  <c r="U32" i="10"/>
  <c r="U31" i="10" s="1"/>
  <c r="O638" i="10" l="1"/>
  <c r="I617" i="10"/>
  <c r="O61" i="10"/>
  <c r="O217" i="10"/>
  <c r="O59" i="10"/>
  <c r="O60" i="10"/>
  <c r="I552" i="10"/>
  <c r="O228" i="10"/>
  <c r="O146" i="10"/>
  <c r="O729" i="10"/>
  <c r="O576" i="10"/>
  <c r="O290" i="10"/>
  <c r="O118" i="10"/>
  <c r="U20" i="10"/>
  <c r="O375" i="10"/>
  <c r="O106" i="10"/>
  <c r="O374" i="10"/>
  <c r="O376" i="10"/>
  <c r="O544" i="10"/>
  <c r="O692" i="10"/>
  <c r="O507" i="10"/>
  <c r="O528" i="10"/>
  <c r="O134" i="10"/>
  <c r="O488" i="10"/>
  <c r="O489" i="10"/>
  <c r="O765" i="10"/>
  <c r="O468" i="10"/>
  <c r="O706" i="10"/>
  <c r="O478" i="10"/>
  <c r="O279" i="10"/>
  <c r="O534" i="10"/>
  <c r="O535" i="10"/>
  <c r="O456" i="10"/>
  <c r="O381" i="10"/>
  <c r="O772" i="10"/>
  <c r="O718" i="10"/>
  <c r="O561" i="10"/>
  <c r="O562" i="10"/>
  <c r="O577" i="10"/>
  <c r="O278" i="10"/>
  <c r="O497" i="10"/>
  <c r="O498" i="10"/>
  <c r="O461" i="10"/>
  <c r="O462" i="10"/>
  <c r="O222" i="10"/>
  <c r="O224" i="10"/>
  <c r="O447" i="10"/>
  <c r="I423" i="10"/>
  <c r="I422" i="10" s="1"/>
  <c r="O424" i="10"/>
  <c r="I394" i="10"/>
  <c r="I393" i="10" s="1"/>
  <c r="O395" i="10"/>
  <c r="I365" i="10"/>
  <c r="O365" i="10" s="1"/>
  <c r="O366" i="10"/>
  <c r="I356" i="10"/>
  <c r="O356" i="10" s="1"/>
  <c r="O357" i="10"/>
  <c r="I349" i="10"/>
  <c r="O349" i="10" s="1"/>
  <c r="O350" i="10"/>
  <c r="I341" i="10"/>
  <c r="O341" i="10" s="1"/>
  <c r="O342" i="10"/>
  <c r="I325" i="10"/>
  <c r="O325" i="10" s="1"/>
  <c r="O326" i="10"/>
  <c r="I295" i="10"/>
  <c r="O295" i="10" s="1"/>
  <c r="O296" i="10"/>
  <c r="I288" i="10"/>
  <c r="O289" i="10"/>
  <c r="I255" i="10"/>
  <c r="O255" i="10" s="1"/>
  <c r="O256" i="10"/>
  <c r="I241" i="10"/>
  <c r="O241" i="10" s="1"/>
  <c r="O242" i="10"/>
  <c r="I185" i="10"/>
  <c r="O185" i="10" s="1"/>
  <c r="O186" i="10"/>
  <c r="I168" i="10"/>
  <c r="O169" i="10"/>
  <c r="I144" i="10"/>
  <c r="O144" i="10" s="1"/>
  <c r="O145" i="10"/>
  <c r="O133" i="10"/>
  <c r="I100" i="10"/>
  <c r="O100" i="10" s="1"/>
  <c r="O101" i="10"/>
  <c r="I71" i="10"/>
  <c r="O71" i="10" s="1"/>
  <c r="O72" i="10"/>
  <c r="I65" i="10"/>
  <c r="O65" i="10" s="1"/>
  <c r="O66" i="10"/>
  <c r="O386" i="10"/>
  <c r="O315" i="10"/>
  <c r="O203" i="10"/>
  <c r="O336" i="10"/>
  <c r="O303" i="10"/>
  <c r="O157" i="10"/>
  <c r="O263" i="10"/>
  <c r="O212" i="10"/>
  <c r="O197" i="10"/>
  <c r="O151" i="10"/>
  <c r="O237" i="10"/>
  <c r="O587" i="10"/>
  <c r="O177" i="10"/>
  <c r="O570" i="10"/>
  <c r="O605" i="10"/>
  <c r="O612" i="10"/>
  <c r="O141" i="10"/>
  <c r="K55" i="10"/>
  <c r="K776" i="10" s="1"/>
  <c r="T21" i="10"/>
  <c r="T20" i="10" s="1"/>
  <c r="O728" i="10"/>
  <c r="U51" i="10"/>
  <c r="U50" i="10" s="1"/>
  <c r="U46" i="10" s="1"/>
  <c r="R51" i="10"/>
  <c r="R50" i="10" s="1"/>
  <c r="R46" i="10" s="1"/>
  <c r="R55" i="10" s="1"/>
  <c r="O30" i="10"/>
  <c r="I487" i="10"/>
  <c r="U41" i="10"/>
  <c r="U40" i="10" s="1"/>
  <c r="U30" i="10" s="1"/>
  <c r="T41" i="10"/>
  <c r="T40" i="10" s="1"/>
  <c r="T30" i="10" s="1"/>
  <c r="I55" i="10"/>
  <c r="O20" i="10"/>
  <c r="J55" i="10"/>
  <c r="J776" i="10" s="1"/>
  <c r="I486" i="10" l="1"/>
  <c r="O119" i="10"/>
  <c r="O107" i="10"/>
  <c r="P776" i="10"/>
  <c r="P785" i="10" s="1"/>
  <c r="T55" i="10"/>
  <c r="O46" i="10"/>
  <c r="O50" i="10"/>
  <c r="O727" i="10"/>
  <c r="O477" i="10"/>
  <c r="O223" i="10"/>
  <c r="O716" i="10"/>
  <c r="O717" i="10"/>
  <c r="O379" i="10"/>
  <c r="O380" i="10"/>
  <c r="O467" i="10"/>
  <c r="O764" i="10"/>
  <c r="O487" i="10"/>
  <c r="O506" i="10"/>
  <c r="O705" i="10"/>
  <c r="O526" i="10"/>
  <c r="O527" i="10"/>
  <c r="O543" i="10"/>
  <c r="O771" i="10"/>
  <c r="O455" i="10"/>
  <c r="O691" i="10"/>
  <c r="O442" i="10"/>
  <c r="O423" i="10"/>
  <c r="O393" i="10"/>
  <c r="O394" i="10"/>
  <c r="I312" i="10"/>
  <c r="O288" i="10"/>
  <c r="I287" i="10"/>
  <c r="O168" i="10"/>
  <c r="O610" i="10"/>
  <c r="O611" i="10"/>
  <c r="O569" i="10"/>
  <c r="O586" i="10"/>
  <c r="O150" i="10"/>
  <c r="O210" i="10"/>
  <c r="O211" i="10"/>
  <c r="O156" i="10"/>
  <c r="O334" i="10"/>
  <c r="O335" i="10"/>
  <c r="O314" i="10"/>
  <c r="O384" i="10"/>
  <c r="O385" i="10"/>
  <c r="O80" i="10"/>
  <c r="O139" i="10"/>
  <c r="O140" i="10"/>
  <c r="O603" i="10"/>
  <c r="O604" i="10"/>
  <c r="O175" i="10"/>
  <c r="O176" i="10"/>
  <c r="O235" i="10"/>
  <c r="O236" i="10"/>
  <c r="O196" i="10"/>
  <c r="O262" i="10"/>
  <c r="O302" i="10"/>
  <c r="O201" i="10"/>
  <c r="O202" i="10"/>
  <c r="Q776" i="10"/>
  <c r="Q785" i="10" s="1"/>
  <c r="O55" i="10"/>
  <c r="R776" i="10"/>
  <c r="R785" i="10" s="1"/>
  <c r="U55" i="10"/>
  <c r="O704" i="10" l="1"/>
  <c r="O672" i="10"/>
  <c r="O525" i="10"/>
  <c r="O476" i="10"/>
  <c r="O473" i="10"/>
  <c r="O422" i="10"/>
  <c r="O287" i="10"/>
  <c r="O618" i="10"/>
  <c r="O617" i="10"/>
  <c r="O769" i="10"/>
  <c r="O770" i="10"/>
  <c r="O459" i="10"/>
  <c r="O460" i="10"/>
  <c r="O453" i="10"/>
  <c r="O454" i="10"/>
  <c r="O763" i="10"/>
  <c r="I286" i="10"/>
  <c r="I57" i="10"/>
  <c r="O260" i="10"/>
  <c r="O261" i="10"/>
  <c r="O79" i="10"/>
  <c r="O313" i="10"/>
  <c r="O155" i="10"/>
  <c r="O154" i="10"/>
  <c r="O149" i="10"/>
  <c r="O127" i="10"/>
  <c r="O568" i="10"/>
  <c r="O195" i="10"/>
  <c r="O184" i="10"/>
  <c r="O575" i="10"/>
  <c r="O585" i="10"/>
  <c r="T776" i="10"/>
  <c r="T785" i="10" s="1"/>
  <c r="S776" i="10"/>
  <c r="S785" i="10" s="1"/>
  <c r="H285" i="2"/>
  <c r="H284" i="2"/>
  <c r="H287" i="2"/>
  <c r="F286" i="2"/>
  <c r="H286" i="2" s="1"/>
  <c r="H189" i="2"/>
  <c r="J182" i="2"/>
  <c r="J181" i="2" s="1"/>
  <c r="K147" i="2"/>
  <c r="H94" i="2"/>
  <c r="O762" i="10" l="1"/>
  <c r="I56" i="10"/>
  <c r="I775" i="10" s="1"/>
  <c r="O552" i="10"/>
  <c r="O486" i="10"/>
  <c r="O58" i="10"/>
  <c r="O286" i="10"/>
  <c r="O312" i="10"/>
  <c r="I776" i="10" l="1"/>
  <c r="O57" i="10"/>
  <c r="O56" i="10" l="1"/>
  <c r="O776" i="10" s="1"/>
  <c r="O775" i="10" l="1"/>
  <c r="O758" i="10"/>
  <c r="O789" i="10"/>
  <c r="H43" i="2" l="1"/>
  <c r="H44" i="2"/>
  <c r="H45" i="2"/>
  <c r="H46" i="2"/>
  <c r="H47" i="2"/>
  <c r="H48" i="2"/>
  <c r="D49" i="2"/>
  <c r="D22" i="2" l="1"/>
  <c r="K289" i="2" l="1"/>
  <c r="F25" i="4" l="1"/>
  <c r="F289" i="2" l="1"/>
  <c r="K291" i="2" l="1"/>
  <c r="F89" i="2"/>
  <c r="D56" i="2"/>
  <c r="H127" i="2"/>
  <c r="F168" i="2" l="1"/>
  <c r="D168" i="2"/>
  <c r="J166" i="2"/>
  <c r="H166" i="2"/>
  <c r="H168" i="2" s="1"/>
  <c r="F122" i="2" l="1"/>
  <c r="D305" i="2" l="1"/>
  <c r="K304" i="2"/>
  <c r="H304" i="2"/>
  <c r="H305" i="2" s="1"/>
  <c r="F30" i="1"/>
  <c r="F305" i="2" l="1"/>
  <c r="J159" i="2" l="1"/>
  <c r="J199" i="2"/>
  <c r="J198" i="2"/>
  <c r="J196" i="2"/>
  <c r="K191" i="2"/>
  <c r="J191" i="2"/>
  <c r="L191" i="2" l="1"/>
  <c r="H197" i="2"/>
  <c r="H200" i="2"/>
  <c r="H201" i="2"/>
  <c r="H202" i="2"/>
  <c r="H203" i="2"/>
  <c r="H198" i="2"/>
  <c r="H186" i="2"/>
  <c r="H185" i="2"/>
  <c r="H190" i="2"/>
  <c r="H188" i="2"/>
  <c r="H187" i="2"/>
  <c r="H184" i="2"/>
  <c r="G22" i="1"/>
  <c r="H146" i="2" l="1"/>
  <c r="M185" i="2"/>
  <c r="H196" i="2"/>
  <c r="H191" i="2"/>
  <c r="H145" i="2"/>
  <c r="H199" i="2"/>
  <c r="H104" i="2"/>
  <c r="F104" i="2"/>
  <c r="D104" i="2"/>
  <c r="E32" i="1" l="1"/>
  <c r="G31" i="1"/>
  <c r="G30" i="1"/>
  <c r="F26" i="1"/>
  <c r="E26" i="1"/>
  <c r="G23" i="1"/>
  <c r="G24" i="1"/>
  <c r="G21" i="1"/>
  <c r="G11" i="1"/>
  <c r="G12" i="1"/>
  <c r="G13" i="1"/>
  <c r="G14" i="1"/>
  <c r="G15" i="1"/>
  <c r="G16" i="1"/>
  <c r="G9" i="1"/>
  <c r="F10" i="1"/>
  <c r="E10" i="1"/>
  <c r="F17" i="1" l="1"/>
  <c r="G26" i="1"/>
  <c r="G10" i="1"/>
  <c r="G32" i="1"/>
  <c r="E17" i="1"/>
  <c r="E27" i="1" s="1"/>
  <c r="F33" i="1" l="1"/>
  <c r="H18" i="2" s="1"/>
  <c r="H25" i="2" s="1"/>
  <c r="F299" i="2" l="1"/>
  <c r="D299" i="2"/>
  <c r="H298" i="2"/>
  <c r="H299" i="2" s="1"/>
  <c r="K298" i="2"/>
  <c r="H288" i="2"/>
  <c r="H283" i="2"/>
  <c r="J286" i="2"/>
  <c r="K285" i="2"/>
  <c r="J284" i="2"/>
  <c r="F147" i="2"/>
  <c r="J145" i="2" s="1"/>
  <c r="D147" i="2"/>
  <c r="H147" i="2"/>
  <c r="K144" i="2" s="1"/>
  <c r="F140" i="2"/>
  <c r="J136" i="2" s="1"/>
  <c r="D140" i="2"/>
  <c r="H139" i="2"/>
  <c r="H138" i="2"/>
  <c r="H137" i="2"/>
  <c r="F161" i="2"/>
  <c r="J158" i="2" s="1"/>
  <c r="D161" i="2"/>
  <c r="H159" i="2"/>
  <c r="H161" i="2" s="1"/>
  <c r="F154" i="2"/>
  <c r="D154" i="2"/>
  <c r="H153" i="2"/>
  <c r="H152" i="2"/>
  <c r="F192" i="2"/>
  <c r="D192" i="2"/>
  <c r="F182" i="2"/>
  <c r="D182" i="2"/>
  <c r="F204" i="2"/>
  <c r="D204" i="2"/>
  <c r="H195" i="2"/>
  <c r="H180" i="2"/>
  <c r="H179" i="2"/>
  <c r="H178" i="2"/>
  <c r="F278" i="2"/>
  <c r="D278" i="2"/>
  <c r="H277" i="2"/>
  <c r="H276" i="2"/>
  <c r="F274" i="2"/>
  <c r="D274" i="2"/>
  <c r="H272" i="2"/>
  <c r="H273" i="2"/>
  <c r="H271" i="2"/>
  <c r="F260" i="2"/>
  <c r="D260" i="2"/>
  <c r="H259" i="2"/>
  <c r="H258" i="2"/>
  <c r="F254" i="2"/>
  <c r="D254" i="2"/>
  <c r="H252" i="2"/>
  <c r="H253" i="2"/>
  <c r="H251" i="2"/>
  <c r="F247" i="2"/>
  <c r="D247" i="2"/>
  <c r="H241" i="2"/>
  <c r="H242" i="2"/>
  <c r="H243" i="2"/>
  <c r="H244" i="2"/>
  <c r="H245" i="2"/>
  <c r="H246" i="2"/>
  <c r="H240" i="2"/>
  <c r="F237" i="2"/>
  <c r="D237" i="2"/>
  <c r="H234" i="2"/>
  <c r="H235" i="2"/>
  <c r="H236" i="2"/>
  <c r="H233" i="2"/>
  <c r="H228" i="2"/>
  <c r="F230" i="2"/>
  <c r="H229" i="2"/>
  <c r="D230" i="2"/>
  <c r="H223" i="2"/>
  <c r="H224" i="2"/>
  <c r="H225" i="2"/>
  <c r="H226" i="2"/>
  <c r="H227" i="2"/>
  <c r="H222" i="2"/>
  <c r="F214" i="2"/>
  <c r="H213" i="2"/>
  <c r="D214" i="2"/>
  <c r="K214" i="2" s="1"/>
  <c r="H210" i="2"/>
  <c r="H211" i="2"/>
  <c r="H212" i="2"/>
  <c r="H209" i="2"/>
  <c r="F128" i="2"/>
  <c r="D128" i="2"/>
  <c r="H122" i="2"/>
  <c r="H123" i="2"/>
  <c r="H124" i="2"/>
  <c r="H125" i="2"/>
  <c r="H126" i="2"/>
  <c r="H121" i="2"/>
  <c r="H96" i="2"/>
  <c r="F96" i="2"/>
  <c r="D96" i="2"/>
  <c r="L89" i="2"/>
  <c r="H78" i="2"/>
  <c r="H79" i="2"/>
  <c r="H80" i="2"/>
  <c r="H81" i="2"/>
  <c r="H82" i="2"/>
  <c r="H83" i="2"/>
  <c r="H84" i="2"/>
  <c r="H85" i="2"/>
  <c r="H86" i="2"/>
  <c r="H87" i="2"/>
  <c r="H88" i="2"/>
  <c r="F72" i="2"/>
  <c r="H72" i="2"/>
  <c r="D72" i="2"/>
  <c r="F67" i="2"/>
  <c r="D67" i="2"/>
  <c r="H66" i="2"/>
  <c r="H67" i="2" s="1"/>
  <c r="F56" i="2"/>
  <c r="H55" i="2"/>
  <c r="H54" i="2"/>
  <c r="H42" i="2"/>
  <c r="F49" i="2"/>
  <c r="H31" i="2"/>
  <c r="H32" i="2"/>
  <c r="H33" i="2"/>
  <c r="H30" i="2"/>
  <c r="F34" i="2"/>
  <c r="D34" i="2"/>
  <c r="K152" i="2" l="1"/>
  <c r="J152" i="2"/>
  <c r="K192" i="2"/>
  <c r="K204" i="2" s="1"/>
  <c r="K207" i="2" s="1"/>
  <c r="J192" i="2"/>
  <c r="J204" i="2" s="1"/>
  <c r="J207" i="2" s="1"/>
  <c r="K136" i="2"/>
  <c r="H289" i="2"/>
  <c r="H182" i="2"/>
  <c r="H154" i="2"/>
  <c r="H140" i="2"/>
  <c r="H237" i="2"/>
  <c r="H247" i="2"/>
  <c r="H260" i="2"/>
  <c r="H274" i="2"/>
  <c r="H192" i="2"/>
  <c r="H254" i="2"/>
  <c r="H278" i="2"/>
  <c r="H204" i="2"/>
  <c r="H230" i="2"/>
  <c r="H34" i="2"/>
  <c r="H128" i="2"/>
  <c r="H214" i="2"/>
  <c r="H56" i="2"/>
  <c r="H89" i="2"/>
  <c r="H49" i="2"/>
  <c r="L192" i="2" l="1"/>
  <c r="L204" i="2" s="1"/>
  <c r="L207" i="2" s="1"/>
</calcChain>
</file>

<file path=xl/sharedStrings.xml><?xml version="1.0" encoding="utf-8"?>
<sst xmlns="http://schemas.openxmlformats.org/spreadsheetml/2006/main" count="14137" uniqueCount="2042">
  <si>
    <t>KABUPATEN GUNUNGKIDUL</t>
  </si>
  <si>
    <t>PENDAPATAN</t>
  </si>
  <si>
    <t>Pendapatan Asli Desa</t>
  </si>
  <si>
    <t>Pendapatan Transfer</t>
  </si>
  <si>
    <t>Dana Desa</t>
  </si>
  <si>
    <t>Bagian dari Hasil Pajak dan Retribusi Daerah</t>
  </si>
  <si>
    <t>Alokasi Dana Desa</t>
  </si>
  <si>
    <t>Bantuan Keuangan Propinsi</t>
  </si>
  <si>
    <t>Bantuan Keuangan Kabupaten</t>
  </si>
  <si>
    <t>Pendapatan Lain</t>
  </si>
  <si>
    <t>JUMLAH PENDAPATAN</t>
  </si>
  <si>
    <t>Ref</t>
  </si>
  <si>
    <t>Anggaran</t>
  </si>
  <si>
    <t>Realisasi</t>
  </si>
  <si>
    <t>BELANJA</t>
  </si>
  <si>
    <t>Bidang Penangulangan Bencana, Keadaan Darurat dan Mendesak Desa</t>
  </si>
  <si>
    <t xml:space="preserve">Bidang Pembinaan Kemasyaratan Desa </t>
  </si>
  <si>
    <t xml:space="preserve">Bidang Pelaksanaan Pembangunan Desa </t>
  </si>
  <si>
    <t>Bidang Pemberdayaan Masyarakat Desa</t>
  </si>
  <si>
    <t>JUMLAH BELANJA</t>
  </si>
  <si>
    <t>SURPLUS/(DEFISIT)</t>
  </si>
  <si>
    <t>PEMBIAYAAN</t>
  </si>
  <si>
    <t>Penerimaan Pembiayaan</t>
  </si>
  <si>
    <t>Pengeluaran Pembiayaan</t>
  </si>
  <si>
    <t>SILPA TAHUN BERJALAN</t>
  </si>
  <si>
    <t>Catatan Atas Laporan Keuangan</t>
  </si>
  <si>
    <t>A.</t>
  </si>
  <si>
    <t>Informasi Umum</t>
  </si>
  <si>
    <t>B.</t>
  </si>
  <si>
    <t>Dasar Penyajian Laporan Keuangan</t>
  </si>
  <si>
    <t>C.</t>
  </si>
  <si>
    <t>Rincian Pos Laporan Keuangan</t>
  </si>
  <si>
    <t>1. Rekonsiliasi SILPA dan Kas</t>
  </si>
  <si>
    <t>Mutasi Potongan Pajak</t>
  </si>
  <si>
    <t>Pendapatan Asli Desa terdiri dari:</t>
  </si>
  <si>
    <t>2.</t>
  </si>
  <si>
    <t>b. Hasil Aset</t>
  </si>
  <si>
    <t>c. Swadaya, Partisipasi, dan Gotong - royong</t>
  </si>
  <si>
    <t>d. PADesa Lain</t>
  </si>
  <si>
    <t>Tahap 1</t>
  </si>
  <si>
    <t>Tahap 2</t>
  </si>
  <si>
    <t>Tahap 3</t>
  </si>
  <si>
    <t xml:space="preserve">4. </t>
  </si>
  <si>
    <t>b. Penerimaan Desa dari kekurangan bagian hasil pajak dan retribusi daerah tahun sebelumnya adalah :</t>
  </si>
  <si>
    <t>5.</t>
  </si>
  <si>
    <t>Alokasi Dana Desa (ADD)</t>
  </si>
  <si>
    <t>Tahap 4</t>
  </si>
  <si>
    <t>Tahap 5</t>
  </si>
  <si>
    <t>Tahap 6</t>
  </si>
  <si>
    <t>Tahap 7</t>
  </si>
  <si>
    <t>Tahap 8</t>
  </si>
  <si>
    <t>Tahap 9</t>
  </si>
  <si>
    <t>Tahap 10</t>
  </si>
  <si>
    <t>Tahap 11</t>
  </si>
  <si>
    <t>Tahap 12</t>
  </si>
  <si>
    <t xml:space="preserve">6. </t>
  </si>
  <si>
    <t>7.</t>
  </si>
  <si>
    <t>8.</t>
  </si>
  <si>
    <t>Pendapatan lain terdiri dari:</t>
  </si>
  <si>
    <t>Penerimaan dari hasil kerjasama Desa dengan pihak ketiga</t>
  </si>
  <si>
    <t>Penerimaan dari bantuan perusahaan yang berlokasi di Desa</t>
  </si>
  <si>
    <t>Hibah dan sumbangan daripihak ketiga</t>
  </si>
  <si>
    <t>Koreksi kesalahan belanja tahun-tahun anggaran sebelumnya yang mengakibatkan penerimaan di kas Desa</t>
  </si>
  <si>
    <t>9.</t>
  </si>
  <si>
    <t>Belanja Pegawai</t>
  </si>
  <si>
    <t>Belanja Barang dan Jasa</t>
  </si>
  <si>
    <t>Belanja Modal</t>
  </si>
  <si>
    <t>Belanja untuk Bidang Pembangunan Desa terdiri dari:</t>
  </si>
  <si>
    <t>Belanja - Bidang Pembangunan Desa</t>
  </si>
  <si>
    <t>11.</t>
  </si>
  <si>
    <t>10.</t>
  </si>
  <si>
    <t>12.</t>
  </si>
  <si>
    <t>Belanja - Bidang Penangulangan Bencana, Keadaan Darurat dan Mendesak Desa</t>
  </si>
  <si>
    <t>14.</t>
  </si>
  <si>
    <t>13.</t>
  </si>
  <si>
    <t>Jaminan Kesehatan Kepala Desa dan Perangkat Desa</t>
  </si>
  <si>
    <t>Belanja Operasional Perkantoran</t>
  </si>
  <si>
    <t>Belanja Pemeliharaan</t>
  </si>
  <si>
    <t>Belanja Barang Perlengkapan Kantor</t>
  </si>
  <si>
    <t>Belanja Jasa Honorarium</t>
  </si>
  <si>
    <t>Belanja Operasional Aparatur Desa</t>
  </si>
  <si>
    <t>Belanja Jasa Sewa</t>
  </si>
  <si>
    <t>Belanja Barang dan Jasa yang Diserahkan kepada masyarakat</t>
  </si>
  <si>
    <t>Belanja Modal Pengadaan Tanah</t>
  </si>
  <si>
    <t>Belanja Modal Kendaraan</t>
  </si>
  <si>
    <t>Belanja Modal Jalan</t>
  </si>
  <si>
    <t>Belanja Modal Jembatan</t>
  </si>
  <si>
    <t>Belanja Modal Jaringan/Instalasi</t>
  </si>
  <si>
    <t>Belanja Modal lainnya</t>
  </si>
  <si>
    <t>Belanja Desa dalam klasifikasi Sub Bidang (Fungsi)</t>
  </si>
  <si>
    <t>15.</t>
  </si>
  <si>
    <t>Bidang Penyelenggaraan Pemerintahan Desa</t>
  </si>
  <si>
    <t>Sub bidang penyelenggaraan belanja penghasilan tetap, tunjangan &amp; operasional pemerintahan desa</t>
  </si>
  <si>
    <t>Sub bidang sarana &amp; prasarana pemerintahan Desa</t>
  </si>
  <si>
    <t>Sub Bidang Administrasi Kependudukan, Pencatatan Sipil, Statistik dan Kearsipan</t>
  </si>
  <si>
    <t>Sub Bidang Tata Praja Pemerintahan, Perencanaan, Keuangan dan Pelaporan</t>
  </si>
  <si>
    <t>Sub Bidang Pertanahan</t>
  </si>
  <si>
    <t>Bidang Pembangunan Desa</t>
  </si>
  <si>
    <t>Sub Bidang Pekerjaan Umum dan Penataan Ruang</t>
  </si>
  <si>
    <t>Sub Bidang Kawasan Permukiman</t>
  </si>
  <si>
    <t>Sub Bidang Kehutanan dan Lingkungan Hidup</t>
  </si>
  <si>
    <t>Sub Bidang Perhubungan, Komunikasi, dan Informatika</t>
  </si>
  <si>
    <t>Sub Bidang Energi dan Sumber Daya Mineral</t>
  </si>
  <si>
    <t>Sub Bidang Pariwisata</t>
  </si>
  <si>
    <t>Bidang Pembinaan Kemasyaratan Desa</t>
  </si>
  <si>
    <t>Sub Bidang Ketenteraman, Ketertiban Umum, dan Pelindungan Masyarakat</t>
  </si>
  <si>
    <t>Sub Bidang Kebudayaandan Keagamaan</t>
  </si>
  <si>
    <t>Sub Bidang Kepemudaan dan Olah Raga</t>
  </si>
  <si>
    <t>Sub Bidang Kelembagaan Masyarakat</t>
  </si>
  <si>
    <t>Belanja - Bidang Pemberdayaan Masyarakat Desa</t>
  </si>
  <si>
    <t>Sub Bidang Kelautan dan Perikanan</t>
  </si>
  <si>
    <t>Sub Bidang Pertanian dan Peternakan</t>
  </si>
  <si>
    <t>Sub Bidang Peningkatan Kapasitas Aparatur Desa</t>
  </si>
  <si>
    <t>Sub Bidang Pemberdayaan Perempuan, Perlindungan Anak dan Keluarga</t>
  </si>
  <si>
    <t>Sub Bidang Koperasi, Usaha Mikro Kecil dan Menengah (UMKM)</t>
  </si>
  <si>
    <t>Sub Bidang Dukungan Penanaman Modal</t>
  </si>
  <si>
    <t>Sub Bidang Perdagangan dan Perindustrian</t>
  </si>
  <si>
    <t>Sub Bidang Penanggulangan Bencana</t>
  </si>
  <si>
    <t>Sub Bidang Keadaan Darurat</t>
  </si>
  <si>
    <t>Sub Bidang Keadaan Mendesak.</t>
  </si>
  <si>
    <t>Pembiayaan</t>
  </si>
  <si>
    <t>16.</t>
  </si>
  <si>
    <t>Penerimaan Pembiayaan terdiri dari:</t>
  </si>
  <si>
    <t>3. Hasil Penjualan Kekayaan Desa yang dipisahkan</t>
  </si>
  <si>
    <t>Pengeluaran Pembiayaan terdiri dari:</t>
  </si>
  <si>
    <t>Perolehan aset desa adalah sebagai berikut,</t>
  </si>
  <si>
    <t>Tanah</t>
  </si>
  <si>
    <t>Peralatan dan Mesin</t>
  </si>
  <si>
    <t>Gedung dan Bangunan</t>
  </si>
  <si>
    <t>Jalan, irigasi, dan jaringan</t>
  </si>
  <si>
    <t>Konstruksi dalam Pengerjaan</t>
  </si>
  <si>
    <t>17.</t>
  </si>
  <si>
    <t>Aset Desa</t>
  </si>
  <si>
    <t>Penyertaan Modal Desa</t>
  </si>
  <si>
    <t>18.</t>
  </si>
  <si>
    <t>* Saldo Akhir Periode Potongan Pajak yg belum disetor ke Kas Negara</t>
  </si>
  <si>
    <t>(lebih)/kurang</t>
  </si>
  <si>
    <t>Bunga Bank</t>
  </si>
  <si>
    <t>Lain - lain Pendapatan yang sah</t>
  </si>
  <si>
    <t>Penghasilan Tetap dan Tunjangan Perangkat Desa</t>
  </si>
  <si>
    <t>Penghasilan Tetap dan Tunjangan Kepala Desa</t>
  </si>
  <si>
    <t>Belanja Perjalanan Dinas</t>
  </si>
  <si>
    <t>Tunjangan BPD</t>
  </si>
  <si>
    <t>Belanja Desa dalam klasifikasi ekonomi</t>
  </si>
  <si>
    <t>Belanja - Bidang Pembinaan Kemasyaratan Desa</t>
  </si>
  <si>
    <t>* Saldo Awal Periode Potongan Pajak yg belum disetor ke Kas Negara</t>
  </si>
  <si>
    <t>* Penerimaan Potongan Pajak tahun anggaran berjalan</t>
  </si>
  <si>
    <t>*  Setoran Pajak ke Kas Negara selama tahun anggaran berjalan</t>
  </si>
  <si>
    <t>1. SILPA tahun anggaran sebelumnya</t>
  </si>
  <si>
    <t>2. Pencairan Dana Cadangan</t>
  </si>
  <si>
    <t>1. Pembentukan Dana Cadangan</t>
  </si>
  <si>
    <t>2. Penyertaan Modal Desa</t>
  </si>
  <si>
    <t>Belanja - Bidang Penyelenggaraan Pemerintahan Desa</t>
  </si>
  <si>
    <t>Penambahan / (Pengurangan)</t>
  </si>
  <si>
    <t>Belanja Modal Gedung dan Bangunan</t>
  </si>
  <si>
    <t>Rincian Aset Tetap  untuk masing-masing klasifikasi diatas dapat dilihat pada lampiran</t>
  </si>
  <si>
    <t>Belanja Modal Peralatan, Mesin, dan Alat Berat</t>
  </si>
  <si>
    <t>PEMBIAYAAN NETTO</t>
  </si>
  <si>
    <t>C.2</t>
  </si>
  <si>
    <t>C.3</t>
  </si>
  <si>
    <t>C.4</t>
  </si>
  <si>
    <t>C.5</t>
  </si>
  <si>
    <t>C.6</t>
  </si>
  <si>
    <t>C.7</t>
  </si>
  <si>
    <t>C.8</t>
  </si>
  <si>
    <t>C.9 dan C15</t>
  </si>
  <si>
    <t>C.10 dan C15</t>
  </si>
  <si>
    <t>C.11 dan C15</t>
  </si>
  <si>
    <t>C.12 dan C15</t>
  </si>
  <si>
    <t>C.13 dan C15</t>
  </si>
  <si>
    <r>
      <rPr>
        <b/>
        <u/>
        <sz val="12"/>
        <color theme="1"/>
        <rFont val="Arial Narrow"/>
        <family val="2"/>
      </rPr>
      <t>(Lebih)</t>
    </r>
    <r>
      <rPr>
        <b/>
        <sz val="12"/>
        <color theme="1"/>
        <rFont val="Arial Narrow"/>
        <family val="2"/>
      </rPr>
      <t>/ Kurang</t>
    </r>
  </si>
  <si>
    <t>a. Penerimaan Desa yang berasal dari Bagian dari hasil pajak dan Retribusi Daerah adalah :</t>
  </si>
  <si>
    <t>c. Penerimaan Desa dari bagian dari hasil penugasan penarikan retribusi obyek wisata dan tempat olah raga:</t>
  </si>
  <si>
    <t>Penerimaan dari hasil kerjasama antar  desa</t>
  </si>
  <si>
    <t>Rp</t>
  </si>
  <si>
    <t>Catatan;</t>
  </si>
  <si>
    <t>Catatan:</t>
  </si>
  <si>
    <t>a. Hasil Usaha Desa</t>
  </si>
  <si>
    <t>Penerimaan Desa yang berasal dari Bantuan Keuangan Propinsi DIY adalah sebagai berikut:</t>
  </si>
  <si>
    <t>* Hasil Usaha Desa adalah laba bersih BUMDes dan PUAP/Gapoktan</t>
  </si>
  <si>
    <t>AGUS SUMARNO</t>
  </si>
  <si>
    <t>BUMDes CIPTA SEJAHTERA</t>
  </si>
  <si>
    <r>
      <t>Penerimaan Desa yang berasal dari Alokasi Dana Desa (A</t>
    </r>
    <r>
      <rPr>
        <u/>
        <sz val="12"/>
        <color theme="1"/>
        <rFont val="Bookman Old Style"/>
        <family val="1"/>
      </rPr>
      <t>DD) adalah se</t>
    </r>
    <r>
      <rPr>
        <sz val="12"/>
        <color theme="1"/>
        <rFont val="Bookman Old Style"/>
        <family val="1"/>
      </rPr>
      <t>b</t>
    </r>
    <r>
      <rPr>
        <u/>
        <sz val="12"/>
        <color theme="1"/>
        <rFont val="Bookman Old Style"/>
        <family val="1"/>
      </rPr>
      <t>agai beikut:</t>
    </r>
  </si>
  <si>
    <r>
      <t>Penerimaan Desa yang berasal dari Bantuan Keuangan K</t>
    </r>
    <r>
      <rPr>
        <u/>
        <sz val="12"/>
        <color theme="1"/>
        <rFont val="Bookman Old Style"/>
        <family val="1"/>
      </rPr>
      <t>abupaten Gunungkidul adalah  :</t>
    </r>
  </si>
  <si>
    <r>
      <t>Belanja untuk Bidang Penyelenggaraan Pemerintahan De</t>
    </r>
    <r>
      <rPr>
        <u/>
        <sz val="12"/>
        <color theme="1"/>
        <rFont val="Bookman Old Style"/>
        <family val="1"/>
      </rPr>
      <t>sa terdiri dari:</t>
    </r>
  </si>
  <si>
    <r>
      <t xml:space="preserve">Belanja untuk Bidang Pembinaan Kemasyarakatan Desa </t>
    </r>
    <r>
      <rPr>
        <u/>
        <sz val="12"/>
        <color theme="1"/>
        <rFont val="Bookman Old Style"/>
        <family val="1"/>
      </rPr>
      <t>terdiri dari:</t>
    </r>
  </si>
  <si>
    <r>
      <t xml:space="preserve">Jumlah belanja dalam klasifikasi ekonomi adalah sebagai </t>
    </r>
    <r>
      <rPr>
        <u/>
        <sz val="12"/>
        <color theme="1"/>
        <rFont val="Bookman Old Style"/>
        <family val="1"/>
      </rPr>
      <t>berikut</t>
    </r>
  </si>
  <si>
    <r>
      <t>Pernyertaan Modal Desa pada BUMDes adalah sebagai be</t>
    </r>
    <r>
      <rPr>
        <u/>
        <sz val="12"/>
        <color theme="1"/>
        <rFont val="Bookman Old Style"/>
        <family val="1"/>
      </rPr>
      <t>rikut,</t>
    </r>
  </si>
  <si>
    <r>
      <t>Belanja untuk Bidang Pemberdayaan Masyarakat Desa ter</t>
    </r>
    <r>
      <rPr>
        <u/>
        <sz val="12"/>
        <color theme="1"/>
        <rFont val="Bookman Old Style"/>
        <family val="1"/>
      </rPr>
      <t>diri dari</t>
    </r>
  </si>
  <si>
    <t>Aset Tetap lainnya</t>
  </si>
  <si>
    <t>19.</t>
  </si>
  <si>
    <t>Dana Cadangan</t>
  </si>
  <si>
    <t xml:space="preserve">Dana Cadangan untuk Rehab Gedung Kantor Desa adalah sebagai berikut </t>
  </si>
  <si>
    <t>LAPORAN REALISASI APB KALURAHAN</t>
  </si>
  <si>
    <t>PEMERINTAH KALURAHAN MELIKAN</t>
  </si>
  <si>
    <t>KAPANEWON RONGKOP</t>
  </si>
  <si>
    <t>Pemerintah Kalurahan Melikan</t>
  </si>
  <si>
    <t>Kapanewon Rongkop Kabupaten Gunungkidul</t>
  </si>
  <si>
    <t>Pemerintah Kalurahan Melikan merupakan Kalurahan di Kapanewon Rongkop, Kabupaten Gunungkidul. Sesuai dengan Keputusan Bupati No. 141/213/PG/KPTS/2019 Tanggal 30 Desember  2019, saat ini kepengurusan Pemerintahan Kalurahan Melikan adalah :</t>
  </si>
  <si>
    <t>2. Carik              : SRI MULYANI,S.Pd</t>
  </si>
  <si>
    <t>1. Lurah             : AGUS SUMARNO,A.Md</t>
  </si>
  <si>
    <t>Kantor Pemerintahan Kalurahan beralamat di Ngricik, Kalurahan Melikan,  Kapanewon Rongkop, Kabupaten Gunungkidul.</t>
  </si>
  <si>
    <t>Laporan Keuangan Kalurahan berupa Laporan Realisasi APBKal sesuai basis kas dengan dasar harga perolehan. Pendapatan dicatat pada saat kas diterima dibank atau Kas dan Belanja dicatat pada saat kas dikeluarkan dan telah bersifat definitif.</t>
  </si>
  <si>
    <t xml:space="preserve">Tahap 2 </t>
  </si>
  <si>
    <t>* Penerimaan hasil kerjasama pihak ketiga adalah berasal dari surplus PPM Kapanewon Rongkop</t>
  </si>
  <si>
    <t>Tahap 1 (BKK)</t>
  </si>
  <si>
    <t>Belanja Modal Irigasi/Embung/Air Sungai/Drainase</t>
  </si>
  <si>
    <t>Lurah Melikan,</t>
  </si>
  <si>
    <t>Belanja - Bidang Penanggulangan Bencana, Keadaan Darurat dan Mendesak Desa</t>
  </si>
  <si>
    <t>LAMPIRAN III</t>
  </si>
  <si>
    <t>TENTANG</t>
  </si>
  <si>
    <t>PERTANGGUNG JAWABAN REALISASI</t>
  </si>
  <si>
    <t xml:space="preserve">ANGGARAN PENDAPATAN DAN BELANJA DESA </t>
  </si>
  <si>
    <t>: Melikan</t>
  </si>
  <si>
    <t>: Rongkop</t>
  </si>
  <si>
    <t>Kabupaten</t>
  </si>
  <si>
    <t>: Gunungkidul</t>
  </si>
  <si>
    <t>Provinsi</t>
  </si>
  <si>
    <t>: D.I. Yogyakarta</t>
  </si>
  <si>
    <t>No.</t>
  </si>
  <si>
    <t>Program</t>
  </si>
  <si>
    <t>Kegiatan</t>
  </si>
  <si>
    <t xml:space="preserve">Jenis </t>
  </si>
  <si>
    <t xml:space="preserve">Lokasi </t>
  </si>
  <si>
    <t>Volume</t>
  </si>
  <si>
    <t>Satuan</t>
  </si>
  <si>
    <t>Jumlah</t>
  </si>
  <si>
    <t>Sumber Dana</t>
  </si>
  <si>
    <t>APBD</t>
  </si>
  <si>
    <t>Program Keluarga Harapan (PKH)</t>
  </si>
  <si>
    <t>Bantuan Keuangan</t>
  </si>
  <si>
    <t>Bantuan Pangan Non Tunai (BPNT)</t>
  </si>
  <si>
    <t>Bantuan Beras dan Telur</t>
  </si>
  <si>
    <t>Bantuan Peningkatan Hasil Pertanian</t>
  </si>
  <si>
    <t>Bantuan Bibit Jagung</t>
  </si>
  <si>
    <t>PERATURAN KALURAHAN MELIKAN</t>
  </si>
  <si>
    <t>TAHUN ANGGARAN 2021</t>
  </si>
  <si>
    <t>PROGRAM SEKTORAL, PROGRAM DAERAH DAN PROGRAM LAINNYA YANG MASUK KEKALURAHAN</t>
  </si>
  <si>
    <t>Kalurahan</t>
  </si>
  <si>
    <t>Kapanewon</t>
  </si>
  <si>
    <t>Bantuan Sosial</t>
  </si>
  <si>
    <t>Kalurahan Melikan</t>
  </si>
  <si>
    <t>225 Kg</t>
  </si>
  <si>
    <t>APBN</t>
  </si>
  <si>
    <t>APBD Kab</t>
  </si>
  <si>
    <t>LURAH MELIKAN</t>
  </si>
  <si>
    <t>NO</t>
  </si>
  <si>
    <t>KODE</t>
  </si>
  <si>
    <t>REALISASI</t>
  </si>
  <si>
    <t>KET</t>
  </si>
  <si>
    <t>BULAN INI</t>
  </si>
  <si>
    <t>BULAN LALU</t>
  </si>
  <si>
    <t>ANGGARAN</t>
  </si>
  <si>
    <t>(Rp)</t>
  </si>
  <si>
    <t>4.1</t>
  </si>
  <si>
    <t>4.1.1</t>
  </si>
  <si>
    <t>Hasil Usaha Desa</t>
  </si>
  <si>
    <t>4.1.1.01</t>
  </si>
  <si>
    <t>Bagi Hasil BUMDes</t>
  </si>
  <si>
    <t>4.1.1.99</t>
  </si>
  <si>
    <t>Lain-lain Hasil Usaha Desa</t>
  </si>
  <si>
    <t>4.1.4</t>
  </si>
  <si>
    <t>Lain-Lain Pendapatan Asli Desa</t>
  </si>
  <si>
    <t>4.1.4.01</t>
  </si>
  <si>
    <t>Hasil Pungutan Desa</t>
  </si>
  <si>
    <t>4.1.4.96</t>
  </si>
  <si>
    <t>Hasil pengelolaan tanah kas desa</t>
  </si>
  <si>
    <t>4.1.4.93</t>
  </si>
  <si>
    <t>Pengembalian atas temuan hasil pemeriksaan Inspektorat</t>
  </si>
  <si>
    <t>4.2</t>
  </si>
  <si>
    <t>4.2.1</t>
  </si>
  <si>
    <t>4.2.1.01</t>
  </si>
  <si>
    <t>4.2.2</t>
  </si>
  <si>
    <t>Bagi Hasil Pajak dan Retribusi</t>
  </si>
  <si>
    <t>4.2.2.01</t>
  </si>
  <si>
    <t>Bagi Hasil Pajak dan Retribusi Daerah Kabupaten/Kota</t>
  </si>
  <si>
    <t>4.2.3</t>
  </si>
  <si>
    <t>4.2.3.01</t>
  </si>
  <si>
    <t>4.3</t>
  </si>
  <si>
    <t>Pendapatan Lain-lain</t>
  </si>
  <si>
    <t>4.3.2</t>
  </si>
  <si>
    <t>Penerimaan dari Hasil Kerjasama dengan Pihak Ketiga</t>
  </si>
  <si>
    <t>4.3.2.01</t>
  </si>
  <si>
    <t>4.3.6</t>
  </si>
  <si>
    <t>4.3.6.01</t>
  </si>
  <si>
    <t>4.3.7</t>
  </si>
  <si>
    <t>Lain-lain Pendapatan Desa Yang Sah</t>
  </si>
  <si>
    <t>4.3.7.90</t>
  </si>
  <si>
    <t>BIDANG PENYELENGGARAN PEMERINTAHAN DESA</t>
  </si>
  <si>
    <t>1.01</t>
  </si>
  <si>
    <t>Penyelenggaran Belanja Siltap, Tunjangan dan Operasional Pemerintahan
Desa</t>
  </si>
  <si>
    <t>1.01.01</t>
  </si>
  <si>
    <t>Penyediaan Penghasilan Tetap dan Tunjangan Kepala Desa</t>
  </si>
  <si>
    <t>5.1</t>
  </si>
  <si>
    <t>5.1.1</t>
  </si>
  <si>
    <t>5.1.1.01</t>
  </si>
  <si>
    <t>Penghasilan Tetap Kepala Desa</t>
  </si>
  <si>
    <t>5.1.1.02</t>
  </si>
  <si>
    <t>Tunjangan Kepala Desa</t>
  </si>
  <si>
    <t>1.01.02</t>
  </si>
  <si>
    <t>Penyediaan Penghasilan Tetap dan Tunjangan Perangkat Desa</t>
  </si>
  <si>
    <t>5.1.2</t>
  </si>
  <si>
    <t>5.1.2.01</t>
  </si>
  <si>
    <t>Penghasilan Tetap Perangkat Desa</t>
  </si>
  <si>
    <t>5.1.2.02</t>
  </si>
  <si>
    <t>Tunjangan Perangkat Desa</t>
  </si>
  <si>
    <t>1.01.03</t>
  </si>
  <si>
    <t>Penyediaan Jaminan Sosial bagi Kepala Desa dan Perangkat Desa</t>
  </si>
  <si>
    <t>5.1.3</t>
  </si>
  <si>
    <t>Jaminan Sosial Kepala Desa dan Perangkat Desa</t>
  </si>
  <si>
    <t>5.1.3.01</t>
  </si>
  <si>
    <t>Jaminan Kesehatan Kepala Desa</t>
  </si>
  <si>
    <t>5.1.3.02</t>
  </si>
  <si>
    <t>Jaminan Kesehatan Perangkat Desa</t>
  </si>
  <si>
    <t>5.1.3.03</t>
  </si>
  <si>
    <t>Jaminan Ketenagakerjaan Kepala Desa</t>
  </si>
  <si>
    <t>5.1.3.04</t>
  </si>
  <si>
    <t>Jaminan Ketenagakerjaan Perangkat Desa</t>
  </si>
  <si>
    <t>1.01.04</t>
  </si>
  <si>
    <t>Penyediaan Operasional Pemerintah Desa (ATK, Honor PKPKD dan PPKD
dll)</t>
  </si>
  <si>
    <t>5.2</t>
  </si>
  <si>
    <t>5.2.1</t>
  </si>
  <si>
    <t>Belanja Barang Perlengkapan</t>
  </si>
  <si>
    <t>5.2.1.01</t>
  </si>
  <si>
    <t>Belanja Alat Tulis Kantor dan Benda Pos</t>
  </si>
  <si>
    <t>5.2.1.03</t>
  </si>
  <si>
    <t>Belanja Perlengkapan Alat Rumah Tangga dan Bahan Kebersihan</t>
  </si>
  <si>
    <t>5.2.1.05</t>
  </si>
  <si>
    <t>Belanja Barang Cetak dan Penggandaan</t>
  </si>
  <si>
    <t>5.2.1.06</t>
  </si>
  <si>
    <t>Belanja Barang Konsumsi (Makan/Minum)</t>
  </si>
  <si>
    <t>5.2.2</t>
  </si>
  <si>
    <t>5.2.2.06</t>
  </si>
  <si>
    <t>Belanja Jasa Honorarium PKPKD dan PPKD</t>
  </si>
  <si>
    <t>5.2.3</t>
  </si>
  <si>
    <t>5.2.3.01</t>
  </si>
  <si>
    <t>Belanja Perjalanan Dinas Dalam Kabupaten/Kota</t>
  </si>
  <si>
    <t>5.2.3.02</t>
  </si>
  <si>
    <t>Belanja Perjalanan Dinas Luar Kabupaten/Kota</t>
  </si>
  <si>
    <t>5.2.5</t>
  </si>
  <si>
    <t>5.2.5.01</t>
  </si>
  <si>
    <t>Belanja Jasa Langganan Listrik</t>
  </si>
  <si>
    <t>5.2.5.02</t>
  </si>
  <si>
    <t>Belanja Jasa Langganan Air Bersih</t>
  </si>
  <si>
    <t>5.2.5.05</t>
  </si>
  <si>
    <t>Belanja Jasa Langganan Internet</t>
  </si>
  <si>
    <t>5.2.5.07</t>
  </si>
  <si>
    <t>Belanja Jasa Perpanjangan Ijin/Pajak</t>
  </si>
  <si>
    <t>1.01.05</t>
  </si>
  <si>
    <t>Penyediaan Tunjangan BPD</t>
  </si>
  <si>
    <t>5.1.4</t>
  </si>
  <si>
    <t>5.1.4.01</t>
  </si>
  <si>
    <t>Tunjangan Kedudukan BPD</t>
  </si>
  <si>
    <t>5.1.4.02</t>
  </si>
  <si>
    <t>Tunjangan Kinerja BPD</t>
  </si>
  <si>
    <t>1.01.06</t>
  </si>
  <si>
    <t>1.01.07</t>
  </si>
  <si>
    <t>Penyediaan Insentif/Operasional RT/RW</t>
  </si>
  <si>
    <t>5.2.2.99</t>
  </si>
  <si>
    <t>Belanja Jasa Honorarium Lainnya</t>
  </si>
  <si>
    <t>1.02</t>
  </si>
  <si>
    <t>Penyediaan Sarana Prasarana Pemerintahan Desa</t>
  </si>
  <si>
    <t>1.02.90</t>
  </si>
  <si>
    <t>5.3</t>
  </si>
  <si>
    <t>5.3.2</t>
  </si>
  <si>
    <t>Belanja Modal Pengadaan Peralatan, Mesin dan Alat Berat</t>
  </si>
  <si>
    <t>5.3.2.02</t>
  </si>
  <si>
    <t>Belanja Modal Pengadaan Peralatan Elektronik dan Alat Studio</t>
  </si>
  <si>
    <t>1.02.94</t>
  </si>
  <si>
    <t>Rehabilitasi/pemeliharaan kendaraan dinas/operasional</t>
  </si>
  <si>
    <t>5.2.6</t>
  </si>
  <si>
    <t>5.2.6.02</t>
  </si>
  <si>
    <t>Belanja Pemeliharaan Kendaraan Bermotor</t>
  </si>
  <si>
    <t>1.02.95</t>
  </si>
  <si>
    <t>Penyediaan jasa perbaikan/servis peralatan kerja</t>
  </si>
  <si>
    <t>1.03</t>
  </si>
  <si>
    <t>Pengelolaan Administrasi Kependudukan, Pencatatan Sipil, Statistik dan
Kearsipan</t>
  </si>
  <si>
    <t>1.03.02</t>
  </si>
  <si>
    <t>Penyusunan, Pendataan, dan Pemutakhiran Profil Desa **)</t>
  </si>
  <si>
    <t>5.2.2.05</t>
  </si>
  <si>
    <t>Belanja Jasa Honorarium Petugas</t>
  </si>
  <si>
    <t>1.03.90</t>
  </si>
  <si>
    <t>Penyusunan monografi desa</t>
  </si>
  <si>
    <t>1.03.91</t>
  </si>
  <si>
    <t>Pendataan keluarga/rumah tangga miskin</t>
  </si>
  <si>
    <t>1.04</t>
  </si>
  <si>
    <t xml:space="preserve">Penyelenggaraan Tata Praja Pemerintahan, Perencanaan, Keuangan dan Pelaporan
</t>
  </si>
  <si>
    <t>1.04.01</t>
  </si>
  <si>
    <t>Penyelenggaraan Musyawarah Perencanaan Desa/Pembahasan APBDes (Reguler)</t>
  </si>
  <si>
    <t>1.04.02</t>
  </si>
  <si>
    <t>1.04.03</t>
  </si>
  <si>
    <t>Penyusunan Dokumen Perencanaan Desa (RPJMDesa/RKPDesa dll)</t>
  </si>
  <si>
    <t>5.2.2.01</t>
  </si>
  <si>
    <t>Belanja Jasa Honorarium Tim Pelaksana Kegiatan</t>
  </si>
  <si>
    <t>1.04.04</t>
  </si>
  <si>
    <t>Penyusunan Dokumen Keuangan Desa (APBDes, APBDes Perubahan, LPJ dll)</t>
  </si>
  <si>
    <t>1.04.07</t>
  </si>
  <si>
    <t>1.04.08</t>
  </si>
  <si>
    <t>Pengembangan Sistem Informasi Desa</t>
  </si>
  <si>
    <t>5.2.2.02</t>
  </si>
  <si>
    <t>Belanja Jasa Honorarium Pembantu Tugas Umum Desa/Operator</t>
  </si>
  <si>
    <t>5.3.8</t>
  </si>
  <si>
    <t>5.3.8.03</t>
  </si>
  <si>
    <t>Belanja Modal Jaringan/Instalasi - Bahan Baku/Material</t>
  </si>
  <si>
    <t>1.04.90</t>
  </si>
  <si>
    <t>Penyusunan laporan keuangan bulanan/SPJ dan semesteran</t>
  </si>
  <si>
    <t>1.04.91</t>
  </si>
  <si>
    <t>Pengisian perangkat desa</t>
  </si>
  <si>
    <t>5.2.4</t>
  </si>
  <si>
    <t>5.2.4.02</t>
  </si>
  <si>
    <t>Belanja Jasa Sewa Peralatan/Perlengkapan</t>
  </si>
  <si>
    <t>1.04.92</t>
  </si>
  <si>
    <t>5.2.7</t>
  </si>
  <si>
    <t>Belanja Barang dan Jasa yang Diserahkan kepada Masyarakat</t>
  </si>
  <si>
    <t>5.2.7.99</t>
  </si>
  <si>
    <t>Belanja Barang untuk Diserahkan kepada Masyarakat Lainnya</t>
  </si>
  <si>
    <t>1.05</t>
  </si>
  <si>
    <t>1.05.03</t>
  </si>
  <si>
    <t>Fasilitasi Sertifikasi Tanah untuk Masyarakat Miskin</t>
  </si>
  <si>
    <t>5.2.4.03</t>
  </si>
  <si>
    <t>Belanja Jasa Sewa Sarana Mobilitas</t>
  </si>
  <si>
    <t>1.05.94</t>
  </si>
  <si>
    <t>Intensifikasi pemungutan pajak daerah /PBB</t>
  </si>
  <si>
    <t>BIDANG PELAKSANAAN PEMBANGUNAN DESA</t>
  </si>
  <si>
    <t>2.01</t>
  </si>
  <si>
    <t>Sub Bidang Pendidikan</t>
  </si>
  <si>
    <t>2.01.01</t>
  </si>
  <si>
    <t>Penyelenggaran PAUD/TK/TPA/TKA/TPQ/Madrasah NonFormal Milik Desa
(Honor, Pakaian dll)</t>
  </si>
  <si>
    <t>5.2.2.04</t>
  </si>
  <si>
    <t>Belanja Jasa Honorarium Tenaga Ahli/Profesi/Konsultan/Narasumber</t>
  </si>
  <si>
    <t>5.2.2.08</t>
  </si>
  <si>
    <t>Belanja Jasa Uang Saku Pelatihan/Seminar/Bimbingan Teknis</t>
  </si>
  <si>
    <t>2.01.08</t>
  </si>
  <si>
    <t>5.21.05</t>
  </si>
  <si>
    <t>5.2.5.03</t>
  </si>
  <si>
    <t>Belanja Jasa Langganan Majalah/Surat Kabar</t>
  </si>
  <si>
    <t>5.2.1.99</t>
  </si>
  <si>
    <t>Belanja Barang Perlengkapan Lainnya</t>
  </si>
  <si>
    <t>5.3.4</t>
  </si>
  <si>
    <t>Belanja Modal Gedung, Bangunan dan Taman</t>
  </si>
  <si>
    <t>5.3.4.01</t>
  </si>
  <si>
    <t>Belanja Modal Gedung, Bangunan, Taman - Honor Pelaksana Kegiatan</t>
  </si>
  <si>
    <t>5.3.4.02</t>
  </si>
  <si>
    <t>Belanja Modal Gedung, Bangunan, Taman - Upah Tenaga Kerja</t>
  </si>
  <si>
    <t>5.3.4.03</t>
  </si>
  <si>
    <t>Belanja Modal Gedung, Bangunan, Taman - Bahan Baku/Material</t>
  </si>
  <si>
    <t>2.02</t>
  </si>
  <si>
    <t>Sub Bidang Kesehatan</t>
  </si>
  <si>
    <t>2.02.02</t>
  </si>
  <si>
    <t>2.02.03</t>
  </si>
  <si>
    <t>2.02.04</t>
  </si>
  <si>
    <t>Penyelenggaraan Desa Siaga Kesehatan</t>
  </si>
  <si>
    <t>2.02.06</t>
  </si>
  <si>
    <t>Pengasuhan Bersama atau Bina Keluarga Balita (BKB)</t>
  </si>
  <si>
    <t>2.02.09</t>
  </si>
  <si>
    <t>2.02.90</t>
  </si>
  <si>
    <t>Penyelenggaraan Pos Pembinaan Terpadu (Posbindu)</t>
  </si>
  <si>
    <t>2.02.93</t>
  </si>
  <si>
    <t>Penyelenggaraan kesehatan lingkungan</t>
  </si>
  <si>
    <t>2.02.94</t>
  </si>
  <si>
    <t>Pemberian makanan tambahan untuk balita/siswa  PAUD</t>
  </si>
  <si>
    <t>2.02.98</t>
  </si>
  <si>
    <t>Insentif kader kesehatan/KB</t>
  </si>
  <si>
    <t>2.03</t>
  </si>
  <si>
    <t>2.03.10</t>
  </si>
  <si>
    <t>Pembangunan/Rehabilitas/Peningkatan/Pengerasan Jalan Desa **)</t>
  </si>
  <si>
    <t>5.3.5</t>
  </si>
  <si>
    <t>Belanja Modal Jalan/Prasarana Jalan</t>
  </si>
  <si>
    <t>5.3.5.01</t>
  </si>
  <si>
    <t>Belanja Modal Jalan - Honor Tim Pelaksana Kegiatan</t>
  </si>
  <si>
    <t>5.3.5.02</t>
  </si>
  <si>
    <t>Belanja Modal Jalan - Upah Tenaga Kerja</t>
  </si>
  <si>
    <t>5.3.5.03</t>
  </si>
  <si>
    <t>Belanja Modal Jalan - Bahan Baku/Material</t>
  </si>
  <si>
    <t>2.04</t>
  </si>
  <si>
    <t>Sub Bidang Kawasan Pemukiman</t>
  </si>
  <si>
    <t>2.04.01</t>
  </si>
  <si>
    <t>2.06</t>
  </si>
  <si>
    <t>Sub Bidang Perhubungan, Komunikasi dan Informatika</t>
  </si>
  <si>
    <t>2.06.02</t>
  </si>
  <si>
    <t>Penyelenggaraan Informasi Publik Desa (Poster, Baliho Dll)</t>
  </si>
  <si>
    <t>BIDANG PEMBINAAN KEMASYARAKATAN</t>
  </si>
  <si>
    <t>3.01</t>
  </si>
  <si>
    <t>Sub Bidang Ketenteraman, Ketertiban Umum dan Perlindungan Masyarakat</t>
  </si>
  <si>
    <t>3.01.93</t>
  </si>
  <si>
    <t>Pembinaan Jaga Warga</t>
  </si>
  <si>
    <t>3.02</t>
  </si>
  <si>
    <t>Sub Bidang Kebudayaan dan Keagamaan</t>
  </si>
  <si>
    <t>3.02.03</t>
  </si>
  <si>
    <t>Penyelenggaran Festival Kesenian, Adat/Kebudayaan, dan Kegamaan
(HUT RI, Raya Keagamaan dll)</t>
  </si>
  <si>
    <t>3.02.91</t>
  </si>
  <si>
    <t>Pengembangan kehidupan sosial keagamaan</t>
  </si>
  <si>
    <t>3.03</t>
  </si>
  <si>
    <t>Sub Bidang Kepemudaan dan Olahraga</t>
  </si>
  <si>
    <t>3.03.06</t>
  </si>
  <si>
    <t>3.03.93</t>
  </si>
  <si>
    <t>Operasional Karang Taruna</t>
  </si>
  <si>
    <t>3.04</t>
  </si>
  <si>
    <t>3.04.91</t>
  </si>
  <si>
    <t>Pembinaan Kader Pemberdayaan Masyarakat</t>
  </si>
  <si>
    <t>3.04.92</t>
  </si>
  <si>
    <t>Optimalisasi peran Tim Koordinasi Penanggulangan Kemiskinan Desa
(TKPK Desa)</t>
  </si>
  <si>
    <t>3.04.93</t>
  </si>
  <si>
    <t>Pelaksanaan Bulan Bhakti Gotong Royong</t>
  </si>
  <si>
    <t>3.04.95</t>
  </si>
  <si>
    <t>Operasional LPMD dan/atau LPMD</t>
  </si>
  <si>
    <t>3.04.96</t>
  </si>
  <si>
    <t>Operasional PKK</t>
  </si>
  <si>
    <t>BIDANG PEMBERDAYAAN MASYARAKAT</t>
  </si>
  <si>
    <t>4.02</t>
  </si>
  <si>
    <t>5.2.7.05</t>
  </si>
  <si>
    <t>Belanja Bantuan Bibit Tanaman/Hewan/Ikan</t>
  </si>
  <si>
    <t>4.02.92</t>
  </si>
  <si>
    <t>4.04</t>
  </si>
  <si>
    <t>4.04.01</t>
  </si>
  <si>
    <t>Pelatihan dan Penyuluhan Pemberdayaan Perempuan</t>
  </si>
  <si>
    <t>4.05</t>
  </si>
  <si>
    <t>Sub Bidang Koperasi, Usaha Micro Kecil dan Menengah (UMKM)</t>
  </si>
  <si>
    <t>4.06</t>
  </si>
  <si>
    <t>4.06.02</t>
  </si>
  <si>
    <t>Pelatihan Pengelolaan BUM Desa (Pelatihan yg dilaksanakan oleh Pemdes)</t>
  </si>
  <si>
    <t>5.2.4.01</t>
  </si>
  <si>
    <t>Belanja Jasa Sewa Bangunan/Gedung/Ruang</t>
  </si>
  <si>
    <t>BIDANG PENANGGULANGAN BENCANA, DARURAT DAN MENDESAK DESA</t>
  </si>
  <si>
    <t>5.01</t>
  </si>
  <si>
    <t>5.01.01</t>
  </si>
  <si>
    <t>Kegiatan Penanggulanan Bencana</t>
  </si>
  <si>
    <t>5.4</t>
  </si>
  <si>
    <t>Belanja Tidak Terduga</t>
  </si>
  <si>
    <t>5.4.1</t>
  </si>
  <si>
    <t>5.4.1.01</t>
  </si>
  <si>
    <t>5.03</t>
  </si>
  <si>
    <t>Sub Bidang Keadaan Mendesak</t>
  </si>
  <si>
    <t>5.03.01</t>
  </si>
  <si>
    <t>Penanganan Keadaan Mendesak</t>
  </si>
  <si>
    <t>Lurah Melikan</t>
  </si>
  <si>
    <t>PERATURAN KALURAHAN MELIKAN NOMOR 1 TAHUN 2021</t>
  </si>
  <si>
    <t>LAPORAN PERTANGGUNGJAWABAN REALISASI APBKal</t>
  </si>
  <si>
    <t>LAMPIRAN II</t>
  </si>
  <si>
    <t>LAPORAN REALISASI KEGIATAN</t>
  </si>
  <si>
    <t>KALURAHAN</t>
  </si>
  <si>
    <t>KAPANEWON</t>
  </si>
  <si>
    <t>KABUPATEN</t>
  </si>
  <si>
    <t>PROPINSI</t>
  </si>
  <si>
    <t>:</t>
  </si>
  <si>
    <t>MELIKAN</t>
  </si>
  <si>
    <t>RONGKOP</t>
  </si>
  <si>
    <t>GUNUNGKIDUL</t>
  </si>
  <si>
    <t>NAMA OUTPUT</t>
  </si>
  <si>
    <t>RENCANA</t>
  </si>
  <si>
    <t>VOLUME</t>
  </si>
  <si>
    <t>SATUAN</t>
  </si>
  <si>
    <t>CAPAIAN (%)</t>
  </si>
  <si>
    <t>SUMBER DANA</t>
  </si>
  <si>
    <t>Dana Desa (Rp.)</t>
  </si>
  <si>
    <t>ADD (Rp.)</t>
  </si>
  <si>
    <t>DLL (%)</t>
  </si>
  <si>
    <t>PBH (Rp.)</t>
  </si>
  <si>
    <t>Bentuk Lain (Rp.)</t>
  </si>
  <si>
    <t>SUPLUS/ (DEFISIT)</t>
  </si>
  <si>
    <t>SILPA Tahun Sebelumnya</t>
  </si>
  <si>
    <t>Pencairan Dana Cadangan</t>
  </si>
  <si>
    <t>Pembentukan Dana Cadangan</t>
  </si>
  <si>
    <t>SELISIH PEMBIAYAAN</t>
  </si>
  <si>
    <t>6.1</t>
  </si>
  <si>
    <t>6.1.1</t>
  </si>
  <si>
    <t>6.1.1.1</t>
  </si>
  <si>
    <t>6.2</t>
  </si>
  <si>
    <t>6.2.1</t>
  </si>
  <si>
    <t>6.2.2.1</t>
  </si>
  <si>
    <t>LAMPIRAN I</t>
  </si>
  <si>
    <t xml:space="preserve">KLAS ASET DAN </t>
  </si>
  <si>
    <t>BUKTI KEPEMILIKAN</t>
  </si>
  <si>
    <t>KODE ASET</t>
  </si>
  <si>
    <t>TAHUN</t>
  </si>
  <si>
    <t>NILAI</t>
  </si>
  <si>
    <t>KONDISI</t>
  </si>
  <si>
    <t>KETERANGAN</t>
  </si>
  <si>
    <t>NAMA IDENTITAS ASET TETAP</t>
  </si>
  <si>
    <t>JENIS</t>
  </si>
  <si>
    <t>NOMOR</t>
  </si>
  <si>
    <t>TANGGAL</t>
  </si>
  <si>
    <t>TETAP</t>
  </si>
  <si>
    <t>PEROLEHAN</t>
  </si>
  <si>
    <t>ASET</t>
  </si>
  <si>
    <t>I</t>
  </si>
  <si>
    <t>TANAH</t>
  </si>
  <si>
    <t>II</t>
  </si>
  <si>
    <t>PERALATAN DAN MESIN</t>
  </si>
  <si>
    <t>Almari Kayu</t>
  </si>
  <si>
    <t>1.3.2.06.05</t>
  </si>
  <si>
    <t>B</t>
  </si>
  <si>
    <t>BANTUAN</t>
  </si>
  <si>
    <t>Brank kas</t>
  </si>
  <si>
    <t>31/12/1994</t>
  </si>
  <si>
    <t>1.3.2.06.04</t>
  </si>
  <si>
    <t>Almari</t>
  </si>
  <si>
    <t>31/12/1996</t>
  </si>
  <si>
    <t>Kursi Kayu</t>
  </si>
  <si>
    <t>15/12/2001</t>
  </si>
  <si>
    <t>PAD</t>
  </si>
  <si>
    <t>Meja Tulis Kantor</t>
  </si>
  <si>
    <t>BPD</t>
  </si>
  <si>
    <t>Mesin Ketik</t>
  </si>
  <si>
    <t>1.3.2.06.06</t>
  </si>
  <si>
    <t>RR</t>
  </si>
  <si>
    <t>BSPD</t>
  </si>
  <si>
    <t>Meja Rapat</t>
  </si>
  <si>
    <t>15/10/2003</t>
  </si>
  <si>
    <t>PHBR</t>
  </si>
  <si>
    <t>Meja Komputer</t>
  </si>
  <si>
    <t>13/12/2004</t>
  </si>
  <si>
    <t>RETRIBUSI</t>
  </si>
  <si>
    <t>Kursi Besi</t>
  </si>
  <si>
    <t>15/6/2006</t>
  </si>
  <si>
    <t>ADD</t>
  </si>
  <si>
    <t>Kursi Tamu</t>
  </si>
  <si>
    <t>Gelas Minum</t>
  </si>
  <si>
    <t>1.3.2.07.05</t>
  </si>
  <si>
    <t>Piring Makan</t>
  </si>
  <si>
    <t>Tutup Gelas</t>
  </si>
  <si>
    <t>Tatakan Snack</t>
  </si>
  <si>
    <t>Sendok Makan</t>
  </si>
  <si>
    <t>31/12/2008</t>
  </si>
  <si>
    <t>BHPR</t>
  </si>
  <si>
    <t xml:space="preserve">Printer </t>
  </si>
  <si>
    <t>31/03/2010</t>
  </si>
  <si>
    <t>1.3.2.06.01</t>
  </si>
  <si>
    <t>Televisi/Parabola</t>
  </si>
  <si>
    <t>28/09/2010</t>
  </si>
  <si>
    <t>1.3.2.09.10</t>
  </si>
  <si>
    <t>Molen</t>
  </si>
  <si>
    <t>31/12/2012</t>
  </si>
  <si>
    <t>1.3.2.01. 06</t>
  </si>
  <si>
    <t>SWADAYA</t>
  </si>
  <si>
    <t>Jumlah II dipindahkan</t>
  </si>
  <si>
    <t>Jumlah II pindahan</t>
  </si>
  <si>
    <t>29/9/2013</t>
  </si>
  <si>
    <t>Almari Rak</t>
  </si>
  <si>
    <t>Kursi Kerja</t>
  </si>
  <si>
    <t>27/12/2013</t>
  </si>
  <si>
    <t>Speker Aktive</t>
  </si>
  <si>
    <t>26/11/2014</t>
  </si>
  <si>
    <t>1.3.2.09.08</t>
  </si>
  <si>
    <t>Sepeda Motor R.2</t>
  </si>
  <si>
    <t>1.3.2.02.04</t>
  </si>
  <si>
    <t>HIBAH</t>
  </si>
  <si>
    <t>Laptop</t>
  </si>
  <si>
    <t>30/03/2015</t>
  </si>
  <si>
    <t>1.3.2.08.03</t>
  </si>
  <si>
    <t>Kamera Digital</t>
  </si>
  <si>
    <t>13/11/2015</t>
  </si>
  <si>
    <t>1.3.2.09.01</t>
  </si>
  <si>
    <t>Mesin Jahit</t>
  </si>
  <si>
    <t>1.3.2.11.02</t>
  </si>
  <si>
    <t>Mesin Jahit Juki</t>
  </si>
  <si>
    <t>Mesin Obras</t>
  </si>
  <si>
    <t>Sekat Ruangan</t>
  </si>
  <si>
    <t>23/12/2015</t>
  </si>
  <si>
    <t>SILPA</t>
  </si>
  <si>
    <t>Meja Pelayanan</t>
  </si>
  <si>
    <t>Mejikom</t>
  </si>
  <si>
    <t>31/12/2015</t>
  </si>
  <si>
    <t>1.3.2.7.01</t>
  </si>
  <si>
    <t>Tremos Air</t>
  </si>
  <si>
    <t>Rak Buku Perpustakaan</t>
  </si>
  <si>
    <t>Buku Perpustakaan</t>
  </si>
  <si>
    <t>1.3.5.01.08</t>
  </si>
  <si>
    <t>Pigura Gambar Presiden/WP</t>
  </si>
  <si>
    <t>1.3.5.01.05</t>
  </si>
  <si>
    <t>Garuda Pancasila</t>
  </si>
  <si>
    <t>Umbul umbul Desa</t>
  </si>
  <si>
    <t>31/12/2016</t>
  </si>
  <si>
    <t>Umbul umbul Podang</t>
  </si>
  <si>
    <t>Pilar</t>
  </si>
  <si>
    <t>Bendera Merah Putih</t>
  </si>
  <si>
    <t>Prnter Laserjet</t>
  </si>
  <si>
    <t>Kolkulator</t>
  </si>
  <si>
    <t>1.3.2.06.02</t>
  </si>
  <si>
    <t>Kursi Rapat</t>
  </si>
  <si>
    <t>Kipas Angin</t>
  </si>
  <si>
    <t>1.3.2.07.04</t>
  </si>
  <si>
    <t>Mcropun Wiriles</t>
  </si>
  <si>
    <t>Spiker Aktive</t>
  </si>
  <si>
    <t>HADIAH</t>
  </si>
  <si>
    <t>30/03/2016</t>
  </si>
  <si>
    <t xml:space="preserve">Bener Tupoksi </t>
  </si>
  <si>
    <t>1.3.5.07.02</t>
  </si>
  <si>
    <t xml:space="preserve">Bener Visi Misi Desa </t>
  </si>
  <si>
    <t xml:space="preserve">Bagan S0TK /Data </t>
  </si>
  <si>
    <t>Peta Desa</t>
  </si>
  <si>
    <t>Jam Dinding</t>
  </si>
  <si>
    <t>Alat Pemotong Rumput</t>
  </si>
  <si>
    <t>23/10/2017</t>
  </si>
  <si>
    <t>DLL</t>
  </si>
  <si>
    <t>15/06/2017</t>
  </si>
  <si>
    <t>Kursi Plastik</t>
  </si>
  <si>
    <t>ADD, SILPA</t>
  </si>
  <si>
    <t>Kursi Putar</t>
  </si>
  <si>
    <t>17/11/2017</t>
  </si>
  <si>
    <t>Komputer</t>
  </si>
  <si>
    <t>1.3.2.08.02</t>
  </si>
  <si>
    <t>28/12/2017</t>
  </si>
  <si>
    <t>Rak Buku</t>
  </si>
  <si>
    <t>Umbul Umbul Desa</t>
  </si>
  <si>
    <t>1.3.2.09.05</t>
  </si>
  <si>
    <t>Printer Laserjet</t>
  </si>
  <si>
    <t>23/05/2018</t>
  </si>
  <si>
    <t>Oven Listrik</t>
  </si>
  <si>
    <t>17/12/2018</t>
  </si>
  <si>
    <t>Baskom</t>
  </si>
  <si>
    <t>Mixer</t>
  </si>
  <si>
    <t>Loyang</t>
  </si>
  <si>
    <t>Proyektor/ LCD</t>
  </si>
  <si>
    <t>Lain-lain</t>
  </si>
  <si>
    <t>Komputer Perpustakaan</t>
  </si>
  <si>
    <t>Bantun Perpusnas RI</t>
  </si>
  <si>
    <t>Hand Phone Seluler</t>
  </si>
  <si>
    <t>23/09/2020</t>
  </si>
  <si>
    <t>1.3.2.10.02</t>
  </si>
  <si>
    <t>25/09/2020</t>
  </si>
  <si>
    <t>ADD , PAD</t>
  </si>
  <si>
    <t>Clinical Thermometer</t>
  </si>
  <si>
    <t>21/12/2020</t>
  </si>
  <si>
    <t>1.3.2.04.04</t>
  </si>
  <si>
    <t>Hibah KPUD Gunungkidul</t>
  </si>
  <si>
    <t>Jaringan Internet</t>
  </si>
  <si>
    <t>29/12/2020</t>
  </si>
  <si>
    <t>1.3.4.05.07</t>
  </si>
  <si>
    <t>JUMLAH II</t>
  </si>
  <si>
    <t>III</t>
  </si>
  <si>
    <t>GEDUNG DAN BANGUNAN</t>
  </si>
  <si>
    <t>Balai Desa</t>
  </si>
  <si>
    <t>1.3.3.01.02</t>
  </si>
  <si>
    <t>Gedung Kantor Desa</t>
  </si>
  <si>
    <t>1.3.3.01.01</t>
  </si>
  <si>
    <t>PAH</t>
  </si>
  <si>
    <t>1.3.4.03.07</t>
  </si>
  <si>
    <t>Garasi Desa</t>
  </si>
  <si>
    <t>1.3.3.07.05</t>
  </si>
  <si>
    <t>Gapura Masuk Padukuhan</t>
  </si>
  <si>
    <t>1.3.3.06.03</t>
  </si>
  <si>
    <t>Ban Prop</t>
  </si>
  <si>
    <t>Pagar/halaman Kantor Desa</t>
  </si>
  <si>
    <t>1.3.3.07.01</t>
  </si>
  <si>
    <t>MCK Balai Padukuhan</t>
  </si>
  <si>
    <t>1.3.3.07.06</t>
  </si>
  <si>
    <t>DD</t>
  </si>
  <si>
    <t>Gedung Pertemuan GUGUS PAUD</t>
  </si>
  <si>
    <t>31/12/2018</t>
  </si>
  <si>
    <t>1.3.3.01.05</t>
  </si>
  <si>
    <t>Papan Nama Kantor Desa</t>
  </si>
  <si>
    <t>Kantor  Desa Melikan</t>
  </si>
  <si>
    <t>30/12/2019</t>
  </si>
  <si>
    <t>ADD dan Bantuan Pemerintah</t>
  </si>
  <si>
    <t>Rehabilitasi Gedung PAUD Kendal</t>
  </si>
  <si>
    <t>23/5/2019</t>
  </si>
  <si>
    <t>Rehabilitasi Gedung PAUD Gebang</t>
  </si>
  <si>
    <t>Jumlah III dipindahkan</t>
  </si>
  <si>
    <t>Jumlah III pindahan</t>
  </si>
  <si>
    <t>Keramik Balai Padukuhan Gebangkulon</t>
  </si>
  <si>
    <t>29/10/2019</t>
  </si>
  <si>
    <t>1.3.3.01.07</t>
  </si>
  <si>
    <t>Rehabilitasi Gedung PAUD Ngricik</t>
  </si>
  <si>
    <t>22/12/2020</t>
  </si>
  <si>
    <t>Rehabilitasi Gedung PAUD Mujing</t>
  </si>
  <si>
    <t>IV</t>
  </si>
  <si>
    <t>JALAN IRIGASI DAN JARINGAN</t>
  </si>
  <si>
    <t>Jalan Usaha Tani</t>
  </si>
  <si>
    <t>15/09/2011</t>
  </si>
  <si>
    <t>1.3.4.01.01</t>
  </si>
  <si>
    <t>Selokan Jalan Desa</t>
  </si>
  <si>
    <t>30/12/2013</t>
  </si>
  <si>
    <t>1.3.4.01.05</t>
  </si>
  <si>
    <t>31/12/2014</t>
  </si>
  <si>
    <t>Gorong-gorong  Desa</t>
  </si>
  <si>
    <t>Jalan Usaha Tani Dusun Songwaluh</t>
  </si>
  <si>
    <t>26/11/2015</t>
  </si>
  <si>
    <t>Jalan Usaha Tani Dusun Kembang</t>
  </si>
  <si>
    <t>Jalan Usaha Tani Dusun Gebang</t>
  </si>
  <si>
    <t>Talud Jalan Desa ( Kendal )</t>
  </si>
  <si>
    <t>1.3.4.01.04</t>
  </si>
  <si>
    <t>Selokan Belakang Balai Desa Melikan</t>
  </si>
  <si>
    <t>Jalan Permukiman</t>
  </si>
  <si>
    <t>1.3.4.01.02</t>
  </si>
  <si>
    <t>Talud Jalan Desa (Ngicik -Ngampiran)</t>
  </si>
  <si>
    <t>Talud Lokasi Balai Desa</t>
  </si>
  <si>
    <t>31/12/2017</t>
  </si>
  <si>
    <t>Silpa</t>
  </si>
  <si>
    <t>Cor rabat beton jalan lingk. Padk. Kendal</t>
  </si>
  <si>
    <t>Cor rabat beton jalan lingk. Padk. Songwaluh</t>
  </si>
  <si>
    <t>Cor rabat beton jalan lingk. Padk. Jerukgulung</t>
  </si>
  <si>
    <t>Cor rabat beton jalan lingk. Padk. Kembang</t>
  </si>
  <si>
    <t>Cor rabat beton jalan lingk. Padk. Ngampiran</t>
  </si>
  <si>
    <t>Cor rabat beton jalan lingk. Padk. Gebangkulon</t>
  </si>
  <si>
    <t>Cor rabat beton jalan lingk. Padk. Gebangwetan</t>
  </si>
  <si>
    <t>Cor rabat beton jalan lingk. Padk. Wuni</t>
  </si>
  <si>
    <t>Cor rabat beton jalan lingk. Padk. Mujing</t>
  </si>
  <si>
    <t>Talud Jalan lingkungan Padk. Dondong</t>
  </si>
  <si>
    <t>Talud Jalan lingkungan Padk. Tambak</t>
  </si>
  <si>
    <t>Talud Jalan lingkungan Padk. Ngricik</t>
  </si>
  <si>
    <t>Talud Jalan lingkungan Padk. Melikan</t>
  </si>
  <si>
    <t>31/07/2018</t>
  </si>
  <si>
    <t>1.3.4.01.03</t>
  </si>
  <si>
    <t>Talud Jalan Desa  ( Kendal)</t>
  </si>
  <si>
    <t>14/12/2018</t>
  </si>
  <si>
    <t>Talud Jalan Desa  ( Songwaluh)</t>
  </si>
  <si>
    <t>28/9/2018</t>
  </si>
  <si>
    <t>Talud Jalan Desa  ( Kembang)</t>
  </si>
  <si>
    <t>Jumlah IV dipindahkan</t>
  </si>
  <si>
    <t>Jumlah IV pindahan</t>
  </si>
  <si>
    <t>Cor rabat beton jalan lingk. Padk. Melikan</t>
  </si>
  <si>
    <t>Cor rabat beton jalan JUT Padukuhan  Wuni</t>
  </si>
  <si>
    <t>19/11/2019</t>
  </si>
  <si>
    <t xml:space="preserve">Cor rabat beton jalan JUT Padukuhan Kembang </t>
  </si>
  <si>
    <t>27/12/2019</t>
  </si>
  <si>
    <t>Cor rabat beton jalan menuju makam Kendal</t>
  </si>
  <si>
    <t>Cor rabat beton Saban Wuni TMMD</t>
  </si>
  <si>
    <t>28/10/2019</t>
  </si>
  <si>
    <t>Talud Jalan Desa ( Kembang )</t>
  </si>
  <si>
    <t>Talud Jalan Desa ( Melikan )</t>
  </si>
  <si>
    <t>Talud Jalan Desa  (Jerukgulung )</t>
  </si>
  <si>
    <t>Talud Jalan Lingk. Padk. Dondong</t>
  </si>
  <si>
    <t>Talud Jalan Lingk. Padk. Ngricik</t>
  </si>
  <si>
    <t>Selokan Tambak</t>
  </si>
  <si>
    <t>30/04/2020</t>
  </si>
  <si>
    <t>1.3.4.04.06</t>
  </si>
  <si>
    <t>20/05/2020</t>
  </si>
  <si>
    <t>Talud Makam Gebang</t>
  </si>
  <si>
    <t>Talud Lokasi PAUD Mujing</t>
  </si>
  <si>
    <t>JUMLAH IV</t>
  </si>
  <si>
    <t>V</t>
  </si>
  <si>
    <t>ASET TETAP LAINNYA</t>
  </si>
  <si>
    <t>VI</t>
  </si>
  <si>
    <t>KONTRUKSI DALAM PENGERJAAN</t>
  </si>
  <si>
    <t>AGUS SUMARNO, A.Md.</t>
  </si>
  <si>
    <t>Talud Jalan Desa Jalur Tambak - Ngampiran</t>
  </si>
  <si>
    <t>URAIAN / PROGRAM / KEGIATAN</t>
  </si>
  <si>
    <t>JUMLAH</t>
  </si>
  <si>
    <t>2021</t>
  </si>
  <si>
    <t>Fisik Sarpras</t>
  </si>
  <si>
    <t>Danais</t>
  </si>
  <si>
    <t>BULAN</t>
  </si>
  <si>
    <t>SISA</t>
  </si>
  <si>
    <t>4.2.4</t>
  </si>
  <si>
    <t>Bantuan Keuangan Provinsi</t>
  </si>
  <si>
    <t>4.2.4.99</t>
  </si>
  <si>
    <t>Lain-Lain Bantuan Keuangan APBD Provinsi</t>
  </si>
  <si>
    <t>5.2.1.09</t>
  </si>
  <si>
    <t>Belanja Pakaian Dinas /Seragam/Atribut</t>
  </si>
  <si>
    <t>Belanja Honorarium Lainya</t>
  </si>
  <si>
    <t>5.2.5.99</t>
  </si>
  <si>
    <t>Belanja Operasional Perkantoran lainnya</t>
  </si>
  <si>
    <t>Penyediaan Operasional BPD (rapat, ATK, Makan Minum, Pakaian Seragam, Listrik dll)</t>
  </si>
  <si>
    <t>1.02.01</t>
  </si>
  <si>
    <t>Penyediaan Sarana (Aset Tetap) Perkantoran/Pemerintahan</t>
  </si>
  <si>
    <t>5.3.9</t>
  </si>
  <si>
    <t>Belanja Modal Lainya</t>
  </si>
  <si>
    <t>5.3.9.99</t>
  </si>
  <si>
    <t>1.02.03</t>
  </si>
  <si>
    <t>Pembangunan/Rehabilitasi/Peningkatan Gedung/ Prasarana Kantor Desa**)</t>
  </si>
  <si>
    <t>Belanja Modal Gedung ,Bangunan dan taman</t>
  </si>
  <si>
    <t>Belanja Modal Gedung ,Bangunan dan taman-upah Tenaga Kerja</t>
  </si>
  <si>
    <t>Belanja Modal Gedung ,Bangunan dan taman-Bahan Baku/Material</t>
  </si>
  <si>
    <t>Pengadaan peralatan Kerja</t>
  </si>
  <si>
    <t>Belanja Operasional Perkantoran Lainnya</t>
  </si>
  <si>
    <t>5.2.1.08</t>
  </si>
  <si>
    <t>Belanja Bendera/Umbul-umbul/Spanduk</t>
  </si>
  <si>
    <t>Penyelenggaraan Musyawaran Desa Lainnya (Musdus, rembug desa Non Reguler)</t>
  </si>
  <si>
    <t>Penyusunan Laporan Kepala Desa, LPPDesa dan Informasi Kepada Masyarakat</t>
  </si>
  <si>
    <t>5.3.2.03</t>
  </si>
  <si>
    <t>Belanja Modal Peralatan Komputer</t>
  </si>
  <si>
    <t>5.3.8.02</t>
  </si>
  <si>
    <t>Belanja Modal Jaringan/Instalasi - Upah Tenaga Kerja</t>
  </si>
  <si>
    <t>Belanja Bendera/ Umbul-umbul/Spsnduk</t>
  </si>
  <si>
    <t>Belanja Jasa Honorarium Lainya</t>
  </si>
  <si>
    <t>Penghargaan Purna Tugas bagi Aparatur Pemerintahan Desa</t>
  </si>
  <si>
    <t>Belanja Barang dan Jasa yang Diserahkan kepada Masyarakat Lainnya</t>
  </si>
  <si>
    <t>2.01.02</t>
  </si>
  <si>
    <t>Dukungan penyelenggaraan PAUD (APE,sarana PAUD Dst)</t>
  </si>
  <si>
    <t>Belanja Modal Jaringan/ Instalasi</t>
  </si>
  <si>
    <t>Belanja Modal Jaringan/ Instalasi-Upah Tenaga Kerja</t>
  </si>
  <si>
    <t>Belanja Modal Jaringan/ Instalasi-Bahan Baku/Material</t>
  </si>
  <si>
    <t>5.3.8.05</t>
  </si>
  <si>
    <t>Belanja Modal Jaringan/ Instalasi-Administrasi kegiatan</t>
  </si>
  <si>
    <t>Pengelolaan Perpustakaan Milik Desa (Pengadaan Buku, Honor, Taman Baca)</t>
  </si>
  <si>
    <t>Penyuluhan dan Pelatihan Bidang Kesehatan (Untuk Masy, Tenaga dan Kader Kesehatan dll)</t>
  </si>
  <si>
    <t>Pembangunan/Rehabilitasi/Peningkatan/Pengadaan Sarana/Prasarana Posyandu/Polindes/PKD **</t>
  </si>
  <si>
    <t>2.02.91</t>
  </si>
  <si>
    <t>Pembinaan Gerakan Masyarakat Hidup Sehat (Germas)</t>
  </si>
  <si>
    <t>5.2.6.05</t>
  </si>
  <si>
    <t>Belanja Pemeliharaan Jalan</t>
  </si>
  <si>
    <t>Dukungan Pelaksanaan Program Pembangunan/Rehab Rumah Tidak Layak Huni GAKIN</t>
  </si>
  <si>
    <t>Belanja Jasa dan Sewa</t>
  </si>
  <si>
    <t>5.2.7.01</t>
  </si>
  <si>
    <t>Belanja Barang Perlengkapan untuk Diserahkan kepada Masyarakat</t>
  </si>
  <si>
    <t>2.04.12</t>
  </si>
  <si>
    <t>Pembangunan/ Rehabilitasi/Peningkatan Sambungan Air Bersih ke Rumah Tangga**)</t>
  </si>
  <si>
    <t>Belanja Bendera/Umbul-umbul/ spanduk</t>
  </si>
  <si>
    <t>2.08</t>
  </si>
  <si>
    <t>2.08.02</t>
  </si>
  <si>
    <t>Pembangunan/Rehabilitasi/Peningkatan Sarana dan Prasarana Pariwisata</t>
  </si>
  <si>
    <t>5.3.4.04</t>
  </si>
  <si>
    <t>Belanja Modal Gedung, Bangunan, Taman - Sewa Peralatan</t>
  </si>
  <si>
    <t>2.08.90</t>
  </si>
  <si>
    <t>Pembinaan Pengembangan Desa Wisata</t>
  </si>
  <si>
    <t>Belanja Modal Lainnya</t>
  </si>
  <si>
    <t>3.01.04</t>
  </si>
  <si>
    <t>Persiapan Kesiapsiagaan/Tanggap Bencana Skala Lokal Desa</t>
  </si>
  <si>
    <t>3.01.90</t>
  </si>
  <si>
    <t>Pembinaan Kelembagaan Desa Tangguh Bencana</t>
  </si>
  <si>
    <t>5.3.2.99</t>
  </si>
  <si>
    <t>Belanja Modal Peralatan, Mesin dan Alat Berat Lainnya</t>
  </si>
  <si>
    <t>3.02.01</t>
  </si>
  <si>
    <t>Pembinaan Group Kesenian dan Kebudayaan Tingkat Desa</t>
  </si>
  <si>
    <t>3.03.05</t>
  </si>
  <si>
    <t>Pembangunan/ Rehabilitasi/Peningkatan Sarana dan Prasarana Kepemudaan &amp; Olahraga Milik Desa</t>
  </si>
  <si>
    <t>Belanja Modal Pengdaan Peralatan, Mesin dan alat berat</t>
  </si>
  <si>
    <t>5.3.2.04</t>
  </si>
  <si>
    <t>Belanja Modal Peralatan Mebelair dan Aksesoris Ruangan</t>
  </si>
  <si>
    <t>Belanja Gedung, Bangunan dan Taman</t>
  </si>
  <si>
    <t>Belanja Modal Gedung, Bangunan, Taman - Bahan Baku Material</t>
  </si>
  <si>
    <t>Belanja Bahan Perlengkapan Diserahkan kepada Masyarakat</t>
  </si>
  <si>
    <t>4.05.01</t>
  </si>
  <si>
    <t>Pelatihan Manajemen Koperasi/ KUD/UMKM</t>
  </si>
  <si>
    <t>6</t>
  </si>
  <si>
    <t>6.2.2</t>
  </si>
  <si>
    <t>6.2.2.01</t>
  </si>
  <si>
    <t>Pembinaan Karang Taruna/ Klub Kepemudaan/ Olahraga Tingkat Desa</t>
  </si>
  <si>
    <t>Terlaksananya pembinaan lembaga tangguh bencana</t>
  </si>
  <si>
    <t>PERIODE 01 JANUARI - 31 DESEMBER</t>
  </si>
  <si>
    <t>D.I. YOGYAKARTA</t>
  </si>
  <si>
    <t>PEMERINTAH  KALURAHAN MELIKAN</t>
  </si>
  <si>
    <t>KAPANEWON RONGKOP KABUPATEN GUNUNGKIDUL</t>
  </si>
  <si>
    <t>Nihil</t>
  </si>
  <si>
    <t>JUMLAH I</t>
  </si>
  <si>
    <t>Hibah</t>
  </si>
  <si>
    <t>31/12/1997</t>
  </si>
  <si>
    <t>APBDes</t>
  </si>
  <si>
    <t>28/09/2011</t>
  </si>
  <si>
    <t>028/1904</t>
  </si>
  <si>
    <t>041/4170</t>
  </si>
  <si>
    <t>RB</t>
  </si>
  <si>
    <t>Hadiah</t>
  </si>
  <si>
    <t>Bantuan</t>
  </si>
  <si>
    <t>2467/4.1/PL.3.2</t>
  </si>
  <si>
    <t>APBKal</t>
  </si>
  <si>
    <t>Sound Sistem</t>
  </si>
  <si>
    <t>1484.112/RT.1.3</t>
  </si>
  <si>
    <t>Printer Canon</t>
  </si>
  <si>
    <t>ADD &amp; PBH</t>
  </si>
  <si>
    <t>Tempat Pemandian Jenazah</t>
  </si>
  <si>
    <t>22/10/2021</t>
  </si>
  <si>
    <t>Tabung Oksigen</t>
  </si>
  <si>
    <t>1.3.2.11.01</t>
  </si>
  <si>
    <t>Mesin Genset</t>
  </si>
  <si>
    <t>Papan Nama Ruangan Kantor</t>
  </si>
  <si>
    <t>27/12/2021</t>
  </si>
  <si>
    <t>Mikrophon</t>
  </si>
  <si>
    <t>30/12/2021</t>
  </si>
  <si>
    <t>1.3.2.09.06</t>
  </si>
  <si>
    <t>30/12/209</t>
  </si>
  <si>
    <t xml:space="preserve">Lokasi Wisata Kalurahan </t>
  </si>
  <si>
    <t>1.3.3.03.05</t>
  </si>
  <si>
    <t>Panggung Terbuka</t>
  </si>
  <si>
    <t xml:space="preserve">JUMLAH III </t>
  </si>
  <si>
    <t>17/11/2016</t>
  </si>
  <si>
    <t>14/4/2017</t>
  </si>
  <si>
    <t>29/10/2018</t>
  </si>
  <si>
    <t>Portal Jalan Padukuhan Kendal</t>
  </si>
  <si>
    <t>Portal Jalan Padukuhan Kembang</t>
  </si>
  <si>
    <t>Portal Jalan Padukuhan Tambak</t>
  </si>
  <si>
    <t>Portal Jalan Padukuhan Gebangkulon</t>
  </si>
  <si>
    <t>Portal Jalan Padukuhan Wuni</t>
  </si>
  <si>
    <t>Portal Jalan Padukuhan Melikan</t>
  </si>
  <si>
    <t>Talud Jalan Desa Jalur Ngampiran - Tambak</t>
  </si>
  <si>
    <t>Talud Jalan Desa Jalur Mujing - Wuni</t>
  </si>
  <si>
    <t>CRB Jalan Desa di Ngricik</t>
  </si>
  <si>
    <t>31/01/2021</t>
  </si>
  <si>
    <t>CRB Jalan Desa di Songwaluh</t>
  </si>
  <si>
    <t>19/04/2021</t>
  </si>
  <si>
    <t>Gorong-gorong  Desa di Kendal</t>
  </si>
  <si>
    <t>20/04/2021</t>
  </si>
  <si>
    <t>05/05/2021</t>
  </si>
  <si>
    <t>Jaringan Air Bersih Kembang</t>
  </si>
  <si>
    <t>15/05/2021</t>
  </si>
  <si>
    <t>1.3.4.03.12</t>
  </si>
  <si>
    <t>Meteran Listrik Polindes</t>
  </si>
  <si>
    <t>30/09/2021</t>
  </si>
  <si>
    <t>1.3.4.05.04</t>
  </si>
  <si>
    <t>Meteran Listrik PAUD KB Harapan Mulia</t>
  </si>
  <si>
    <t>Website dan Domain Kalurahan Wisata</t>
  </si>
  <si>
    <t>Tenggelam Dalam Lautan Hikmah Kekasih Allah</t>
  </si>
  <si>
    <t>31/07/2015</t>
  </si>
  <si>
    <t>Bantun Perpusda DIY</t>
  </si>
  <si>
    <t>Wisanggeni Membakar Api</t>
  </si>
  <si>
    <t>Gemuruh Paregreg</t>
  </si>
  <si>
    <t>The Solomon Temple</t>
  </si>
  <si>
    <t>Selembar Daun Momiji</t>
  </si>
  <si>
    <t>Panji Asmarabangun</t>
  </si>
  <si>
    <t>Jala' Al-Khathir</t>
  </si>
  <si>
    <t>Yang Hidup Dan Mati; Cerita-Cerita Pendek Terpilih--</t>
  </si>
  <si>
    <t>Jakarta Love Story</t>
  </si>
  <si>
    <t>Panduan Lengkap Kurikulum Tematik Untuk Sd/Mi</t>
  </si>
  <si>
    <t>Nagareboshi</t>
  </si>
  <si>
    <t>Mahkota Yang Terbelah 4</t>
  </si>
  <si>
    <t>Pena Jingga</t>
  </si>
  <si>
    <t>Damarwulan; Retaknya Mahkota Majapahit</t>
  </si>
  <si>
    <t>Kitab Doa Sehari-Hari Terlengkap</t>
  </si>
  <si>
    <t>Drupadi</t>
  </si>
  <si>
    <t>Roro Jonggrang</t>
  </si>
  <si>
    <t>Kamus Indonesia-Arab Al-Mujaz Terlengkap Dan Praktis</t>
  </si>
  <si>
    <t>Emak, Aku Minta Surgamu Yaa...</t>
  </si>
  <si>
    <t>Kitab Sejarah Nabi Muhammad Saw</t>
  </si>
  <si>
    <t>Air Basuhan Kaki Ibu</t>
  </si>
  <si>
    <t>Aurora Di Langit</t>
  </si>
  <si>
    <t>La Galigo 2</t>
  </si>
  <si>
    <t>Kamus Lengkap Mandarin-Indonesia &amp; Indonesia-</t>
  </si>
  <si>
    <t>Kamus Lengkap Jepang-Indonesia &amp; Indonesia-Jepang</t>
  </si>
  <si>
    <t>Kitab Terlengkap Mukjizat Para Nabi;Dari Nabi Adam As</t>
  </si>
  <si>
    <t>Kitab Sejarah Terlengkap Para Sahabat Nabi, Tabi'ln, Da</t>
  </si>
  <si>
    <t>Kitab Shalawat Terlengkap</t>
  </si>
  <si>
    <t>Sejarah Lengkap Indonesia Dari Era Klasik Hingga Terkin</t>
  </si>
  <si>
    <t>Sejarah Kota Mekkah Dan Madinah</t>
  </si>
  <si>
    <t>20 Pesepak Bola Muslim Hebat</t>
  </si>
  <si>
    <t>Kreasi Plastisin: Hiasan Untuk Anak</t>
  </si>
  <si>
    <t>Jumlah V dipindahkan</t>
  </si>
  <si>
    <t>Jumlah V pindahan</t>
  </si>
  <si>
    <t>Cepat Dapat Kerja!</t>
  </si>
  <si>
    <t>Pesta Terakhir</t>
  </si>
  <si>
    <t>Proses Kreasi Gambar Anak Proses Belajar</t>
  </si>
  <si>
    <t>Ayo Berkreasi Origami: Ornamen Dr Berbagai Negara</t>
  </si>
  <si>
    <t>Best Collection: Hidangan Lezat Nusantara</t>
  </si>
  <si>
    <t>Cerita Nusantara 8</t>
  </si>
  <si>
    <t>Disney School Skills: Berlatih Bahasa Inggris</t>
  </si>
  <si>
    <t>Disney School Skills: Berlatih Membaca</t>
  </si>
  <si>
    <t>Thomas &amp; Friends: Kumpulan Cerita Thomas Vol.1</t>
  </si>
  <si>
    <t>Yuk, Mbatik!</t>
  </si>
  <si>
    <t>Succeed In The Toeic Test Vol.1</t>
  </si>
  <si>
    <t>Succeed In The Toeic Test Vol.2</t>
  </si>
  <si>
    <t>The Luck Habit: Resep Manjur Selalu Mujur</t>
  </si>
  <si>
    <t>Mengembangkan E-Learning Sekolah</t>
  </si>
  <si>
    <t>|Aku Ingin Menjadi Pemadam Kebakaran</t>
  </si>
  <si>
    <t>Go Diego Go! Misi Penyelamatan Dalam Gelap</t>
  </si>
  <si>
    <t>Kemuning Jeddah</t>
  </si>
  <si>
    <t>Korespondensi Bisnis Profesional</t>
  </si>
  <si>
    <t>Laa Tahzan: Meraih Kebahagiaan Sejati</t>
  </si>
  <si>
    <t>Penyakit Kardiovaskular Pada Wanita</t>
  </si>
  <si>
    <t>Rpil(Rangkuman Pengetahuan Islam Lengkap)</t>
  </si>
  <si>
    <t>Memahami Anak Berkebutuhan Khusus</t>
  </si>
  <si>
    <t>Meraih Keajaiban Rezeki Dengan Wirausaha</t>
  </si>
  <si>
    <t>Belajar Sepanjang Waktu</t>
  </si>
  <si>
    <t>Cake, Cupcakes, Roll Cakes</t>
  </si>
  <si>
    <t>|Segala Hal Tentang: Air</t>
  </si>
  <si>
    <t>Terapi Pikiran Bahagia</t>
  </si>
  <si>
    <t>Mau Kemana Setelah Sma?</t>
  </si>
  <si>
    <t>Catatan Pinggir Sejarah Aceh</t>
  </si>
  <si>
    <t>Ekopesantren: Bagaimana Merancang Pesantren Ram</t>
  </si>
  <si>
    <t>Kakawin Sumanasantaka</t>
  </si>
  <si>
    <t>Reformasi Tni</t>
  </si>
  <si>
    <t>Perempuan Lokal Vs Tambang Pasir Besi Global</t>
  </si>
  <si>
    <t>Masyarakat Dan Kesusasteraan Di Jawa</t>
  </si>
  <si>
    <t>Jenis2 Bambu Di Bali</t>
  </si>
  <si>
    <t>Teknologi Irigasi Hemat Air</t>
  </si>
  <si>
    <t xml:space="preserve"> Jenis2 Pohon Penting Di Hutan Nusakambangan</t>
  </si>
  <si>
    <t xml:space="preserve"> Identifikasi Bahasa &amp; Kebudayaan Etnik Minoritas Kao L</t>
  </si>
  <si>
    <t xml:space="preserve"> Pengawasan Dpr Era Reformasi</t>
  </si>
  <si>
    <t xml:space="preserve"> Model Kebijakan Yang Memihak / Orang Miskin Berbasi L</t>
  </si>
  <si>
    <t xml:space="preserve"> Sistem Pembiayaan Nelayan</t>
  </si>
  <si>
    <t xml:space="preserve"> Kajian Kebijakan Altsista</t>
  </si>
  <si>
    <t xml:space="preserve"> Danau Toba</t>
  </si>
  <si>
    <t xml:space="preserve"> Rumah Janda</t>
  </si>
  <si>
    <t xml:space="preserve"> Konflik Nelayan</t>
  </si>
  <si>
    <t xml:space="preserve"> Cedaw Menegakkan Hak Asasi Perempuan</t>
  </si>
  <si>
    <t xml:space="preserve"> Peluang &amp; Tantangan Pembangunan Mobil Listrik Nasional</t>
  </si>
  <si>
    <t xml:space="preserve"> Tata Kelola Sistem Inovasinasional Di Indonesia</t>
  </si>
  <si>
    <t xml:space="preserve"> Konversi Biomassa Untuk Energi Alternatif Di Indonesia </t>
  </si>
  <si>
    <t xml:space="preserve"> Pengembangan Industri Energi Alternatif</t>
  </si>
  <si>
    <t xml:space="preserve"> Ketimpangan Wilayah Dan Kebijakan Penanggulangan DIT</t>
  </si>
  <si>
    <t xml:space="preserve"> Tentang Ilmu Pertahanan</t>
  </si>
  <si>
    <t xml:space="preserve"> Kain Cinta Tanpa Batas</t>
  </si>
  <si>
    <t xml:space="preserve"> Berwisata Alam Di Taman Nasional</t>
  </si>
  <si>
    <t xml:space="preserve"> Media Anak Indonesia</t>
  </si>
  <si>
    <t xml:space="preserve"> Pemberdayaan Sosial Petani-Nelayan, Keunikan AgroekdS</t>
  </si>
  <si>
    <t xml:space="preserve"> Penyakit Pasca Panen</t>
  </si>
  <si>
    <t xml:space="preserve"> Panduan Bantuan Hukum Di Indonesia 2014</t>
  </si>
  <si>
    <t xml:space="preserve"> Korpus Mapur Dalam Islamisasi Bangka</t>
  </si>
  <si>
    <t xml:space="preserve"> Kota Lama Kota Baru: Sejarah Kota-Kota Di Indonesia</t>
  </si>
  <si>
    <t xml:space="preserve"> Tradisi Lisan Sebagai Sejarah</t>
  </si>
  <si>
    <t xml:space="preserve"> Jawa, Sumatra Dan Kepulauan Lain Di Hindia Belanda</t>
  </si>
  <si>
    <t xml:space="preserve"> Ahmad Syafii Maarif: Memoar Seorang Anak Kampung</t>
  </si>
  <si>
    <t>Sukarni &amp; Actie Rengasdengklok</t>
  </si>
  <si>
    <t xml:space="preserve"> Sejarah Resmi Indonesia Modern: Versi Orde Baru Dan Ref</t>
  </si>
  <si>
    <t xml:space="preserve"> Sejarah Islam Klasik</t>
  </si>
  <si>
    <t xml:space="preserve"> Memoar Sidarto Danusubroto, Ajudan Bung Karno, Sisi</t>
  </si>
  <si>
    <t>Lembaga Keuangan Dan Ekonomi Islam</t>
  </si>
  <si>
    <t xml:space="preserve"> Manajemen Pemasaran</t>
  </si>
  <si>
    <t xml:space="preserve"> Teori Drama Dan Pembelajarannya</t>
  </si>
  <si>
    <t xml:space="preserve"> Panduan Jelajah Kota-Kota Pusaka Di Indonesia: Medan</t>
  </si>
  <si>
    <t xml:space="preserve"> Sejarah Indonesia Masa Hindu-Buddha</t>
  </si>
  <si>
    <t xml:space="preserve"> Sejarah Islam Abad Modern</t>
  </si>
  <si>
    <t xml:space="preserve"> Sejarah Islam Pertengahan</t>
  </si>
  <si>
    <t xml:space="preserve"> Sejarah Peradaban Islam</t>
  </si>
  <si>
    <t xml:space="preserve"> Prinsip-Prinsip Pemerintahan Dalam Piagam Madinah </t>
  </si>
  <si>
    <t xml:space="preserve">Rerupa Sengkalan: Kajian Estis Dan Simbolis Sengkalan </t>
  </si>
  <si>
    <t xml:space="preserve"> Keistimewaan Yogyakarta: Yang Diingat Dan Yang Dilupa</t>
  </si>
  <si>
    <t>Mengapa Kita [Belum] Cinta Laut (Edisi November 2013)</t>
  </si>
  <si>
    <t xml:space="preserve"> Arus Balik: Memori Rempah Dan Bahari Nusantara Kolor</t>
  </si>
  <si>
    <t xml:space="preserve"> Tafsir Baru Kesejarahan Ken Angrok (Pendiri Wangsa Ra</t>
  </si>
  <si>
    <t xml:space="preserve"> Kabar Dari Laut</t>
  </si>
  <si>
    <t xml:space="preserve"> Sandeq: Perahu Tercepat Nusantara </t>
  </si>
  <si>
    <t xml:space="preserve"> Penciptaan Sejarah Makassar Di Awal Era Modern</t>
  </si>
  <si>
    <t xml:space="preserve"> Suma Oriental: Perjalanan Dari Laut Merah Ke Cina </t>
  </si>
  <si>
    <t xml:space="preserve"> Membayangkan Demokrasi, Menghadirkan Pesta: Pemilu</t>
  </si>
  <si>
    <t xml:space="preserve"> Lasem Kota Tiongkok Kecil: Interaksi Tionghoa, Arab </t>
  </si>
  <si>
    <t xml:space="preserve"> Geografi Kota Dan Desa</t>
  </si>
  <si>
    <t xml:space="preserve"> Panduan Lengkap Benih Konsumsi + Vcd Prospek</t>
  </si>
  <si>
    <t xml:space="preserve"> Bisnis Ikan Konsumsi Di Lahan Sempit (Esdisi Revisi)</t>
  </si>
  <si>
    <t xml:space="preserve"> Bisnis Perikanan Dengan Penghasilan Jutaan Rupiah</t>
  </si>
  <si>
    <t xml:space="preserve"> Budidaya 25 Ikan Di Pekarangan</t>
  </si>
  <si>
    <t>Kupas Tuntas Budi Daya &amp; Bisnis Lele + Vcd</t>
  </si>
  <si>
    <t xml:space="preserve"> Pakan Itik Pedaging &amp; Petelur + Cd</t>
  </si>
  <si>
    <t xml:space="preserve"> Panduan Lengkap Ayam Broiler + Vcd Beternak Ayam Broiler</t>
  </si>
  <si>
    <t xml:space="preserve"> Menjawab Teka - Teki Bternak &amp; Bisnis Kroto + Vcd</t>
  </si>
  <si>
    <t xml:space="preserve"> Beternak Sapi Limousin</t>
  </si>
  <si>
    <t xml:space="preserve"> Hewan Kesayangan Mini &amp; Eksotik</t>
  </si>
  <si>
    <t xml:space="preserve"> Kuda</t>
  </si>
  <si>
    <t xml:space="preserve"> 15 Sayuran Organik Dalam Pot - Mudah Dan Praktis </t>
  </si>
  <si>
    <t xml:space="preserve"> 20 Tanaman Buah Koleksi Ekslusif - Tips Rajin Berbuah D</t>
  </si>
  <si>
    <t xml:space="preserve"> Berkebun 26 Jenis Tanaman Buah (Edisi Revisi)</t>
  </si>
  <si>
    <t xml:space="preserve"> 20 Tanaman Buah Dalam Pot Rajin Berbuah</t>
  </si>
  <si>
    <t xml:space="preserve"> Budidaya &amp; Teknologi Karet - Teknologi Terbaru Budidaya</t>
  </si>
  <si>
    <t xml:space="preserve"> Mengelola Kebun Dan Pabrik Kelapa Sawit Secara Profesional</t>
  </si>
  <si>
    <t xml:space="preserve"> Panduan Lengkap Gaharu + Vcd</t>
  </si>
  <si>
    <t xml:space="preserve"> Top 15 Tanaman Perkebunan (Panduan Praktis, Budidaya</t>
  </si>
  <si>
    <t xml:space="preserve"> Kamus Pertanian Umum (Edisi Baru)</t>
  </si>
  <si>
    <t xml:space="preserve"> Umbi Ajaib- Tumpas Penyakit - Kanker, Diabetes, Hiperten</t>
  </si>
  <si>
    <t xml:space="preserve"> Buah Ajaib Tumpas Penyakit</t>
  </si>
  <si>
    <t xml:space="preserve"> Ramuan Herbal Tumpas Penyakit 1001 Resep Tanaman</t>
  </si>
  <si>
    <t xml:space="preserve"> 262 Tumbuhan Obat Dan Khasiatnya</t>
  </si>
  <si>
    <t xml:space="preserve"> Tumbuhan Sakti Atasi Asam Urat</t>
  </si>
  <si>
    <t xml:space="preserve"> Tumbuhan Sakti Atasi Kolesterol</t>
  </si>
  <si>
    <t xml:space="preserve"> Diet Sehat Untuk Penderita Asam Urat - Dilengkapi Tip Shat</t>
  </si>
  <si>
    <t xml:space="preserve"> Diet Sehat Untuk Penderita Diabetes Mellitus </t>
  </si>
  <si>
    <t xml:space="preserve"> 50 Jenis Bakso Sehat &amp; Enak (Edisi Revisi)</t>
  </si>
  <si>
    <t xml:space="preserve"> Menumbuhkembangkan Socioecopreneur Melalui Kerja</t>
  </si>
  <si>
    <t xml:space="preserve"> ENSIKLOPEDI SENI BUDAYA : MENGGAMBAR KARAKTER</t>
  </si>
  <si>
    <t xml:space="preserve"> ENSIKLOPEDI SENI BUDAYA : MENDESAIN KARAKTER DE</t>
  </si>
  <si>
    <t xml:space="preserve"> ENSIKLOPEDI SENI BUDAYA : CARA MUDAH MERANCAN</t>
  </si>
  <si>
    <t xml:space="preserve"> ENSIKLOPEDI SENI BUDAYA : MENYUSUN DAN MEWARN</t>
  </si>
  <si>
    <t xml:space="preserve"> Gerakan Literasi Mencerdaskan Negeri</t>
  </si>
  <si>
    <t xml:space="preserve"> Tbm Di Pkbm: Model Dan Strategi Pengembangannya</t>
  </si>
  <si>
    <t xml:space="preserve"> Hukum Waris Islam</t>
  </si>
  <si>
    <t xml:space="preserve"> Dinamika Tanah &amp; Rekayasa Kegempaan</t>
  </si>
  <si>
    <t xml:space="preserve"> Mantu Panduan Lengkap Menyelenggarakan Acara Pern</t>
  </si>
  <si>
    <t xml:space="preserve"> Manajemen Baitul Maal Wa Tamwil Edisi Revisi</t>
  </si>
  <si>
    <t xml:space="preserve"> Terorisme Negara Kerjasama Kospiratif Untuk Menjinakan</t>
  </si>
  <si>
    <t xml:space="preserve"> Akal Sehat Dahlan Iskan: Catatan Seorang Murid</t>
  </si>
  <si>
    <t xml:space="preserve"> Serat Raja Putra Ngayogyakarta Hadiningrat</t>
  </si>
  <si>
    <t xml:space="preserve"> Asuhan Ibu Hamil</t>
  </si>
  <si>
    <t xml:space="preserve"> Menjaga Kesehatan Gigi &amp; Mulut Anak-Anak Dan Ibu Hamil</t>
  </si>
  <si>
    <t xml:space="preserve"> Sekolah Untuk Kaum Miskin</t>
  </si>
  <si>
    <t xml:space="preserve"> Paris Sejarah Yang Tersembunyi</t>
  </si>
  <si>
    <t xml:space="preserve"> The Magic Life</t>
  </si>
  <si>
    <t xml:space="preserve"> Bahtera Sebelum Nabi Nuh</t>
  </si>
  <si>
    <t xml:space="preserve"> Mengembangkan Ruang Baca</t>
  </si>
  <si>
    <t xml:space="preserve"> Kreativitas Tanpa Batas-Kick Andy</t>
  </si>
  <si>
    <t xml:space="preserve"> The Naked Traveler 1 - New</t>
  </si>
  <si>
    <t xml:space="preserve"> The Naked Traveler 2 - New</t>
  </si>
  <si>
    <t xml:space="preserve"> The Naked Traveler 3 - New</t>
  </si>
  <si>
    <t xml:space="preserve"> The Naked Traveler 4 - New</t>
  </si>
  <si>
    <t xml:space="preserve"> Bung Karno: Biografi Putra Sang Fajar</t>
  </si>
  <si>
    <t xml:space="preserve"> Cahayamu Tak Bisa Kutawar: Novel Biografi Mahfud Md</t>
  </si>
  <si>
    <t xml:space="preserve"> Ensiklopedi Dunia Dalam Binatang : Fakta-Fakta...</t>
  </si>
  <si>
    <t xml:space="preserve"> Persalinan Tanpa Rasa Nyeri : Konsep...</t>
  </si>
  <si>
    <t xml:space="preserve"> Megawati Soekarnoputri : Riwayat Pribadi Dan...</t>
  </si>
  <si>
    <t xml:space="preserve"> Pekerdja Di Djawa Tempo Doeloe</t>
  </si>
  <si>
    <t xml:space="preserve"> Ajaran Dan Pemikiran K.H. Ahmad Dahlan</t>
  </si>
  <si>
    <t xml:space="preserve"> Ws Rendra Dan Teater Mini Kata</t>
  </si>
  <si>
    <t xml:space="preserve"> Sukarno Hatta</t>
  </si>
  <si>
    <t xml:space="preserve"> Good News From Indonesia</t>
  </si>
  <si>
    <t xml:space="preserve"> Kiat Menulis Artikel Ilmiah</t>
  </si>
  <si>
    <t xml:space="preserve"> Batik</t>
  </si>
  <si>
    <t xml:space="preserve"> D. i.  Yogyakarta; Dalam Sistem Ketatanegaran</t>
  </si>
  <si>
    <t xml:space="preserve"> Teknologi Penanganan Pascapanen Buahan Dan Sayuran</t>
  </si>
  <si>
    <t xml:space="preserve"> Mengukur Kepuasan Pemustaka; Menggunakan Metode</t>
  </si>
  <si>
    <t xml:space="preserve"> Kreasi Rajut Kaus Kaki Bayi</t>
  </si>
  <si>
    <t xml:space="preserve"> Mengalirkan Manfaat Wakaf</t>
  </si>
  <si>
    <t xml:space="preserve"> Erstwhile</t>
  </si>
  <si>
    <t xml:space="preserve"> Penggunaan Hak Ulayat Dalam Investasi Sumber Daya Alam</t>
  </si>
  <si>
    <t xml:space="preserve"> Awas, Ini Dia Buah, Sayur, Dan Herbal Beracun!</t>
  </si>
  <si>
    <t xml:space="preserve"> JAll About Kesehatan Anak</t>
  </si>
  <si>
    <t xml:space="preserve"> Panen Rezeki Dari Hobi Tabulampot</t>
  </si>
  <si>
    <t xml:space="preserve"> Kupas Tuntas Pengobatan Tradisional</t>
  </si>
  <si>
    <t xml:space="preserve"> Hijab Style For Teens: Dari Sekolah, Gaul, Hingga Pesta</t>
  </si>
  <si>
    <t xml:space="preserve"> Pertolongan "Dokter" Pertama Di Rumah Anda</t>
  </si>
  <si>
    <t xml:space="preserve"> Ensiklopedi Peristiwa-Peristiwa Penting Paling Heboh Ab</t>
  </si>
  <si>
    <t xml:space="preserve"> Mahir Memperbaiki Dan Merawat Notebook</t>
  </si>
  <si>
    <t xml:space="preserve"> Keajaiban Senyuman</t>
  </si>
  <si>
    <t xml:space="preserve"> Guru Berkarakter Untuk Implementasi Pendidikan Karakter</t>
  </si>
  <si>
    <t xml:space="preserve"> Aneka Daun Berkhasiat Obat</t>
  </si>
  <si>
    <t xml:space="preserve"> 45 Permainan Tradisional Anak Indonesia</t>
  </si>
  <si>
    <t xml:space="preserve"> Panduan Dasar Melipat Kertas</t>
  </si>
  <si>
    <t xml:space="preserve"> Asi Dan Panduan Ibu Menyusui</t>
  </si>
  <si>
    <t xml:space="preserve"> Asi Dan Susu Formula</t>
  </si>
  <si>
    <t xml:space="preserve"> Imunisasi Untuk Anak</t>
  </si>
  <si>
    <t xml:space="preserve"> Panduan Lengkap Posyandu Untuk Bidan Dan Kader </t>
  </si>
  <si>
    <t xml:space="preserve"> Penyakit Gigi,Mulut Dan Tht</t>
  </si>
  <si>
    <t xml:space="preserve"> Olahraga Judo (Revisi)</t>
  </si>
  <si>
    <t xml:space="preserve"> Dari Ambarawa Sampai Tegal Selatan</t>
  </si>
  <si>
    <t xml:space="preserve"> Peralatan Dasar Kendaraan Ringan</t>
  </si>
  <si>
    <t xml:space="preserve"> Peralatan Dasar Otomotif</t>
  </si>
  <si>
    <t xml:space="preserve"> Sistem Kelistrikan Kendaraan Ringan</t>
  </si>
  <si>
    <t xml:space="preserve"> Membuat Program Menghitung Luas Dan Volume Bangun</t>
  </si>
  <si>
    <t xml:space="preserve"> Praktik Membuat Jaringan Lan Dan Wireless</t>
  </si>
  <si>
    <t xml:space="preserve"> Membuat Program Matematika Menghitung Luas Bangun</t>
  </si>
  <si>
    <t xml:space="preserve"> Mahir Menguasai Dasar-Dasar Web Statis Dengan Drea</t>
  </si>
  <si>
    <t xml:space="preserve"> 20 Tanaman Obat Paling Dicari Sebagai Penggempur Tu</t>
  </si>
  <si>
    <t xml:space="preserve"> Awas!! Internet Jahat Mengintai Anak Anda</t>
  </si>
  <si>
    <t xml:space="preserve"> Rahasia Penangkaran Cucak Rowo</t>
  </si>
  <si>
    <t xml:space="preserve"> Rahasia Sukses Bisnis Dan Budi Daya Lele Unggul</t>
  </si>
  <si>
    <t xml:space="preserve"> Tip Trik Android Dan Blackberry</t>
  </si>
  <si>
    <t xml:space="preserve"> Untung Berlipat Dari Budi Daya Buah Naga Secara Organik</t>
  </si>
  <si>
    <t xml:space="preserve"> Vanilla Tabulampot, Kiat Sukses Panen Emas Hijau Di Pekrg</t>
  </si>
  <si>
    <t xml:space="preserve"> Ayo Melipat Kertas, Dilengkapi Dengan 10 Pola</t>
  </si>
  <si>
    <t xml:space="preserve"> D.I. Yogyakarta ; Dalam Perdebatan Konstitusi</t>
  </si>
  <si>
    <t xml:space="preserve"> Membangun Hukum Berdasarkan Pancasila</t>
  </si>
  <si>
    <t>Pendidikan Karakter; Panduan Lengkap Mendidik Siswa</t>
  </si>
  <si>
    <t xml:space="preserve"> Rumah Tangga Penuh Cinta</t>
  </si>
  <si>
    <t>The Excellent Parenting</t>
  </si>
  <si>
    <t xml:space="preserve"> Warna-Warni Islam</t>
  </si>
  <si>
    <t xml:space="preserve"> The Amazing Husnudzon</t>
  </si>
  <si>
    <t xml:space="preserve"> Masjid2  Paling Menakjubkan Dan Perpengaruh Dunia</t>
  </si>
  <si>
    <t xml:space="preserve"> Misteri Bangun Pagi</t>
  </si>
  <si>
    <t xml:space="preserve"> Tuhan Mengikuti Prasangka Hambanya</t>
  </si>
  <si>
    <t xml:space="preserve"> Aneka Resep Donat Favorit</t>
  </si>
  <si>
    <t xml:space="preserve"> Fokus Kuasai Desain Grafis Coreldraw &amp; Photoshop</t>
  </si>
  <si>
    <t xml:space="preserve"> Pacarku Nyebelin</t>
  </si>
  <si>
    <t xml:space="preserve"> Jurnalisme Dasar : Panduan Praktis Jurnalis</t>
  </si>
  <si>
    <t xml:space="preserve"> 365 Hari Memotivasi Diri Dengan 3 Tokoh Dunia</t>
  </si>
  <si>
    <t xml:space="preserve"> Cantik Herbal Dengan Rahasia Putri Keraton</t>
  </si>
  <si>
    <t xml:space="preserve"> 146 Mpasi (Makanan Pendaping Asi) Untuk Super Baby</t>
  </si>
  <si>
    <t xml:space="preserve"> 60 Resep Olahan Ayam</t>
  </si>
  <si>
    <t xml:space="preserve"> Inspirasi Cantik Hijab Muslimah</t>
  </si>
  <si>
    <t xml:space="preserve"> Inspirasi Cantik Korsase &amp; Gaya Hijab</t>
  </si>
  <si>
    <t xml:space="preserve"> Inspirasi Cantik Wedding+Party; Gaya Make Up&amp;Hijab </t>
  </si>
  <si>
    <t xml:space="preserve"> 7 Kali Gagal 8 Kali Bangkit</t>
  </si>
  <si>
    <t>Guruku Panutanku</t>
  </si>
  <si>
    <t xml:space="preserve"> The Legend'S Leadership Sir Alex Ferguson</t>
  </si>
  <si>
    <t xml:space="preserve"> Berfikir Dan Menjadi Kaya</t>
  </si>
  <si>
    <t xml:space="preserve"> Uang Menghasilkan Uang</t>
  </si>
  <si>
    <t xml:space="preserve"> Life As The Real School</t>
  </si>
  <si>
    <t xml:space="preserve"> Bisma Dewabrata</t>
  </si>
  <si>
    <t xml:space="preserve"> Cinta Sang Guru, Kisah-Kisah Inspiratif Para Guru</t>
  </si>
  <si>
    <t xml:space="preserve"> Dari Sastra Carita Menjadi Sastra Cetha</t>
  </si>
  <si>
    <t xml:space="preserve"> Dunia Simbol Orang Jawa</t>
  </si>
  <si>
    <t xml:space="preserve"> Edelweiss Van Jogja</t>
  </si>
  <si>
    <t xml:space="preserve"> Rekayasa Gempa</t>
  </si>
  <si>
    <t xml:space="preserve"> Tutur Ne Len</t>
  </si>
  <si>
    <t xml:space="preserve"> Manfaat Asi Eksklusif Untuk Buah Hati Anda</t>
  </si>
  <si>
    <t xml:space="preserve"> Mengenal Fungsi Tubuh Manusia</t>
  </si>
  <si>
    <t xml:space="preserve"> Apa Dan Bagaimana Penyakit Lupus</t>
  </si>
  <si>
    <t xml:space="preserve"> Komponen Gizi Dan Bahan Makanan</t>
  </si>
  <si>
    <t xml:space="preserve"> Budaya Bahari</t>
  </si>
  <si>
    <t xml:space="preserve"> Budaya Hidup Sehat</t>
  </si>
  <si>
    <t xml:space="preserve"> Subsidi Bbm Dan Perekonomian Indonesia</t>
  </si>
  <si>
    <t xml:space="preserve"> Pergelaran</t>
  </si>
  <si>
    <t xml:space="preserve"> Misteri Soliter</t>
  </si>
  <si>
    <t xml:space="preserve"> Bagaimana Cara Berpikir Desainer (Cet.li)</t>
  </si>
  <si>
    <t xml:space="preserve"> Kani Kosen: Sebuah Revolusi</t>
  </si>
  <si>
    <t xml:space="preserve"> Kronik Tni : Tni 1945-1949</t>
  </si>
  <si>
    <t xml:space="preserve"> Perang Korea</t>
  </si>
  <si>
    <t xml:space="preserve"> Haji Agus Salim</t>
  </si>
  <si>
    <t xml:space="preserve"> Diponegoro</t>
  </si>
  <si>
    <t xml:space="preserve"> Etika Islam Dalam Berbinis</t>
  </si>
  <si>
    <t xml:space="preserve"> Sudut Kampus Biru (Kumpulan Cerpen)</t>
  </si>
  <si>
    <t xml:space="preserve"> The Part Of Speech In English</t>
  </si>
  <si>
    <t xml:space="preserve"> Sekolah Masa Depan</t>
  </si>
  <si>
    <t xml:space="preserve"> Sam Dan Motor Supercepat</t>
  </si>
  <si>
    <t xml:space="preserve"> Kesebelasan Garuda Muda</t>
  </si>
  <si>
    <t xml:space="preserve"> Math Games</t>
  </si>
  <si>
    <t xml:space="preserve"> Budi Daya Belut Dengan Berbagai Media (Disisipi Dvd)</t>
  </si>
  <si>
    <t xml:space="preserve"> Panduan Praktik Keperawatan Komunikasi</t>
  </si>
  <si>
    <t xml:space="preserve"> Tanaman Untuk Konservasi Pantai</t>
  </si>
  <si>
    <t xml:space="preserve"> Cerdas Dan Pintar Memilih Jajanan Sehat</t>
  </si>
  <si>
    <t xml:space="preserve"> Diare: Pahami Penyakit &amp; Obatnya</t>
  </si>
  <si>
    <t xml:space="preserve"> Lurik Untuk Busana Kasual</t>
  </si>
  <si>
    <t xml:space="preserve"> Aneka Sup Indonesia</t>
  </si>
  <si>
    <t>Aneka Minuman Dingin</t>
  </si>
  <si>
    <t>Aneka Minuman Hangat</t>
  </si>
  <si>
    <t>Menghias Busana Dengan Manipulasi Kain</t>
  </si>
  <si>
    <t>Ensiklopedia Bahasa Inggris: Developing English Skill - Di</t>
  </si>
  <si>
    <t>Ensiklopedia Bahasa Inggris: Developing English Skill - Pr</t>
  </si>
  <si>
    <t>Ensiklopedia Bahasa Inggris: Developing English Skill - Ex</t>
  </si>
  <si>
    <t>Materi Ekonomi: Perkoperasian</t>
  </si>
  <si>
    <t>Materi Ekonomi: Kewirausahaan</t>
  </si>
  <si>
    <t>Seratus dongeng nusantara</t>
  </si>
  <si>
    <t>3170/4.1/PLK.3.2</t>
  </si>
  <si>
    <t>1001 Dongeng dunia</t>
  </si>
  <si>
    <t>1001 Pengetahuan modern untuk anak</t>
  </si>
  <si>
    <t>101 Daily life hacks</t>
  </si>
  <si>
    <t>101 Resep kreasi tumis</t>
  </si>
  <si>
    <t>101 Resep kue kering klasik dan modern</t>
  </si>
  <si>
    <t>11.11 (I wished for you, by the way...)</t>
  </si>
  <si>
    <t>155 tips dan trik populer microsoft excel 2010/13/16</t>
  </si>
  <si>
    <t>155 tips dan trik populer microsoft word 2010/13/16</t>
  </si>
  <si>
    <t>20 drama terbaik William Shakespeare</t>
  </si>
  <si>
    <t>25 plus ide kreatif membuat mainan edukatif untuk anak</t>
  </si>
  <si>
    <t>Tiga jam tiga koma lima milyar</t>
  </si>
  <si>
    <t>Three minute meditator</t>
  </si>
  <si>
    <t>30 Menu untuk si kecil</t>
  </si>
  <si>
    <t>32 Aneka kreasi boneka jari</t>
  </si>
  <si>
    <t>Tiga puluh tiga dahsyatnya daun obat sepanjang masa</t>
  </si>
  <si>
    <t>34 Inspirasi ruang bawah tangga</t>
  </si>
  <si>
    <t>40 Wasiat Nabi tentang kesehatan</t>
  </si>
  <si>
    <t>ABC pertamaku</t>
  </si>
  <si>
    <t>Sayidah Aisyah</t>
  </si>
  <si>
    <t>Aku bisa membedakan, membandingkan, &amp; mengukur</t>
  </si>
  <si>
    <t>Aku tahu arah dan tempat</t>
  </si>
  <si>
    <t>Akuaponik, panen sayur bonus ikan</t>
  </si>
  <si>
    <t>Imam Al-Ghazali sang ensiklopedi zaman</t>
  </si>
  <si>
    <t>Al-Biruni</t>
  </si>
  <si>
    <t>Al-Idrisi penemu peta bola bumi</t>
  </si>
  <si>
    <t>Al-Jazari penggagas teknologi robot</t>
  </si>
  <si>
    <t>Al-Kindi musisi pencipta terapi musik</t>
  </si>
  <si>
    <t>Al-Tusi pencipta observatorium canggih</t>
  </si>
  <si>
    <t>Al-Zahrawi mahaguru ahli bedah</t>
  </si>
  <si>
    <t>Amazing!</t>
  </si>
  <si>
    <t>Anak-anak peluru</t>
  </si>
  <si>
    <t>Andi Jemma Datu Luwu</t>
  </si>
  <si>
    <t>Aneka bentuk di sekitarku</t>
  </si>
  <si>
    <t>Aneka kreasi aksesori dari barang bekas</t>
  </si>
  <si>
    <t>Aneka kreasi garnis</t>
  </si>
  <si>
    <t>Aneka kreasi gift box</t>
  </si>
  <si>
    <t>Aneka kreasi unik dan cantik dari benang wol</t>
  </si>
  <si>
    <t>Aneka olahan ikan bandeng</t>
  </si>
  <si>
    <t>Aneka sambal paling populer</t>
  </si>
  <si>
    <t>Angka 123 pertamaku</t>
  </si>
  <si>
    <t>Annyeonghaseyo! yuk, taklukkan bahasa Korea!</t>
  </si>
  <si>
    <t>Apa yang membuatmu jatuh cinta?</t>
  </si>
  <si>
    <t>Asmara bukan ramayana</t>
  </si>
  <si>
    <t>Asmaul husna for kids</t>
  </si>
  <si>
    <t>Asyiknya menulis huruf dan angka</t>
  </si>
  <si>
    <t>At-tibyan</t>
  </si>
  <si>
    <t>Ayah, bunda, bimbing aku mengenal iman dan Islam</t>
  </si>
  <si>
    <t>Ayah, bunda, bimbing aku mengimani Allah</t>
  </si>
  <si>
    <t>Ayah, bunda, bimbing aku mengimani hari kiamat</t>
  </si>
  <si>
    <t>Ayah, bunda, bimbing aku mengimani kitab-kitab Allah</t>
  </si>
  <si>
    <t>Ayah, bunda, bimbing aku mengimani Nabi dan Rasul Allah</t>
  </si>
  <si>
    <t>Ayah, bunda, bimbing aku mengimani para malaikat</t>
  </si>
  <si>
    <t>Ayah, bunda, bimbing aku mengimani Qadha dan Qadar</t>
  </si>
  <si>
    <t>Ayah, bunda, bimbing aku pintar berhaji</t>
  </si>
  <si>
    <t>Ayah, bunda, bimbing aku pintar berpuasa</t>
  </si>
  <si>
    <t>Ayah, bunda, bimbing aku pintar besyahadat</t>
  </si>
  <si>
    <t>Ayah, bunda, bimbing aku pintar berzakat</t>
  </si>
  <si>
    <t>Ayah, bunda, bimbing aku pintar shalat</t>
  </si>
  <si>
    <t>Ayo antre, Andre!</t>
  </si>
  <si>
    <t>Batu kesabaran - Singge Subur</t>
  </si>
  <si>
    <t>Belajar merajut sampai mahir untuk pemula</t>
  </si>
  <si>
    <t>Belajar teknik merangkai janur untuk dekorasi</t>
  </si>
  <si>
    <t>Berani bicara di depan publik</t>
  </si>
  <si>
    <t>Berbisnis cerdas budidaya Kakao</t>
  </si>
  <si>
    <t>Berbisnis dengan cara rasul</t>
  </si>
  <si>
    <t>Bermain main dengan cinta</t>
  </si>
  <si>
    <t>Berobatlah dengan doa dan istigfar</t>
  </si>
  <si>
    <t>Berobatlah dengan puasa dan sedekah</t>
  </si>
  <si>
    <t>Berobatlah dengan shalat dan Al-Qur'an</t>
  </si>
  <si>
    <t>Bertahan hidup di Auschwitz</t>
  </si>
  <si>
    <t>Bertanam 36 jenis sayur</t>
  </si>
  <si>
    <t>Bertanam 8 sayuran organik</t>
  </si>
  <si>
    <t>Bertanam sayuran daun dan umbi</t>
  </si>
  <si>
    <t>Beternak Ayam kampung tanpa bau dengan probiotik</t>
  </si>
  <si>
    <t>Bimbingan konseling Qur'ani jilid 1</t>
  </si>
  <si>
    <t>Bimbingan konseling qur'ani jilid 2</t>
  </si>
  <si>
    <t>Bimbingan mandiri untuk budidaya Ikan Tenggiri</t>
  </si>
  <si>
    <t>Bintang ke kebun binatang</t>
  </si>
  <si>
    <t>Biografi empat imam madzhab</t>
  </si>
  <si>
    <t>Birokrasi dan dinamika politik lokal</t>
  </si>
  <si>
    <t>Blogpreneur</t>
  </si>
  <si>
    <t>Buku pegangan karang taruna</t>
  </si>
  <si>
    <t>Buku pintar akuntansi desa dan kelurahan</t>
  </si>
  <si>
    <t>Buku pintar anatomi mahluk hidup</t>
  </si>
  <si>
    <t>Buku pintar beternak sapi perah</t>
  </si>
  <si>
    <t>Buku pintar bijak mengelola dana desa</t>
  </si>
  <si>
    <t>Buku pintar bola basket</t>
  </si>
  <si>
    <t>Buku pintar emak: 30 menu mpasi terbaik</t>
  </si>
  <si>
    <t>Buku pintar kewarganegaraan dan Pancasila</t>
  </si>
  <si>
    <t>Buku pintar kewenangan desa dan regulasi desa</t>
  </si>
  <si>
    <t>Buku pintar membuka peluang usaha di desa</t>
  </si>
  <si>
    <t>Buku pintar nahwu</t>
  </si>
  <si>
    <t>Buku pintar pemberdayaan masyarakat desa</t>
  </si>
  <si>
    <t>Buku pintar pemberdayaan wanita di wilayah  pedesaan</t>
  </si>
  <si>
    <t>Buku pintar penanganan cepat bencana di desa</t>
  </si>
  <si>
    <t>Buku pintar pengelolaan administrasi desa</t>
  </si>
  <si>
    <t>Buku pintar pengelolaan aset desa</t>
  </si>
  <si>
    <t>Buku pintar pengembangan ekonomi desa</t>
  </si>
  <si>
    <t>Buku pintar pramuka</t>
  </si>
  <si>
    <t>Cara budi daya Lebah madu yang berhasil</t>
  </si>
  <si>
    <t>Cara cerdas berkebun emas dengan menanam Melon</t>
  </si>
  <si>
    <t>Cara cerdas hafal Al-Qur'an</t>
  </si>
  <si>
    <t>Cara cerdas mendulang emas dari bertanam jeruk</t>
  </si>
  <si>
    <t>Cara cerdas mengelola perpustakaan desa</t>
  </si>
  <si>
    <t>Cara gampang budidaya Nanas</t>
  </si>
  <si>
    <t>Cara gampang usaha dan bisnis Terong</t>
  </si>
  <si>
    <t>Cara hebat bisnis dan usaha berkebun Kelapa</t>
  </si>
  <si>
    <t>Cara jitu mengatasi asam urat</t>
  </si>
  <si>
    <t>Cara mudah dan benar budidaya Ikan Gurame</t>
  </si>
  <si>
    <t>Cara mudah membuat pestisida organik untuk pengendalian hama</t>
  </si>
  <si>
    <t>Cara mudah menyamak kulit kambing</t>
  </si>
  <si>
    <t>Cara pintar budi daya Ikan Patin</t>
  </si>
  <si>
    <t>Cara smart bertanam apel di lahan sempit</t>
  </si>
  <si>
    <t>Cerdas meraup rupiah dari budidaya Ikan Mas</t>
  </si>
  <si>
    <t>Cerita anak Ayam</t>
  </si>
  <si>
    <t>Cerita anak Buaya</t>
  </si>
  <si>
    <t>Cerita anak gajah</t>
  </si>
  <si>
    <t>Cerita anak harimau</t>
  </si>
  <si>
    <t>Cerita anak merpati</t>
  </si>
  <si>
    <t>Cerita rakyat paling melegenda</t>
  </si>
  <si>
    <t>Secangkir teh mas Prie</t>
  </si>
  <si>
    <t>Chichi is a special princess</t>
  </si>
  <si>
    <t>Complete English</t>
  </si>
  <si>
    <t>Darah-daging sastra Indonesia</t>
  </si>
  <si>
    <t>Dear mantan</t>
  </si>
  <si>
    <t>Saat aku sakit</t>
  </si>
  <si>
    <t>Derita cinta tak terbalas</t>
  </si>
  <si>
    <t>Desa maju, negara maju</t>
  </si>
  <si>
    <t>Hobiku cita-citaku</t>
  </si>
  <si>
    <t>Destroy, She said</t>
  </si>
  <si>
    <t>Di ujung senjaku</t>
  </si>
  <si>
    <t xml:space="preserve">Dinamika dakwah dlm apresiasi lintas tokoh: Anregurutta Sanusi Baco </t>
  </si>
  <si>
    <t>Dinosaurus hewan prasejarah dan hewan buas</t>
  </si>
  <si>
    <t>DIY life hacks</t>
  </si>
  <si>
    <t>Dongeng binatang</t>
  </si>
  <si>
    <t>English is fun!</t>
  </si>
  <si>
    <t>Ensiklopedi penyakit menular dan infeksi</t>
  </si>
  <si>
    <t>Ensiklopedi sains</t>
  </si>
  <si>
    <t>Ensiklopedia nama bayi terlengkap dan terupdate</t>
  </si>
  <si>
    <t>Fatimah Az-Zahra</t>
  </si>
  <si>
    <t>Fiqih Sunnah Imam Syafi'i</t>
  </si>
  <si>
    <t>Ensiklopedi fiqih wanita</t>
  </si>
  <si>
    <t>Gaun seragam princess Tita</t>
  </si>
  <si>
    <t>Gua hunian manusia prasejarah</t>
  </si>
  <si>
    <t>Hadits arba'in an-nawawiyah for kids</t>
  </si>
  <si>
    <t>Hama tanaman hortikultura dan cara pengendaliannya</t>
  </si>
  <si>
    <t>Hama tanaman Palawija dan pengendaliannya</t>
  </si>
  <si>
    <t>Handmade bantal unik dan lucu dengan bahan2 sederhana</t>
  </si>
  <si>
    <t>Hantu laut</t>
  </si>
  <si>
    <t>Hari-hari terakhir kehidupan Rasulullah SAW</t>
  </si>
  <si>
    <t>Hewan di benua Afrika</t>
  </si>
  <si>
    <t>Hewan di benua Amerika</t>
  </si>
  <si>
    <t>Hewan di benua Antartika</t>
  </si>
  <si>
    <t>Hewan di benua Asia</t>
  </si>
  <si>
    <t>Hewan di benua Australia</t>
  </si>
  <si>
    <t>Hidroponik sayuran untuk hobi dan bisnis</t>
  </si>
  <si>
    <t>Hidroponik teknologi budi daya tanaman tanpa tanah</t>
  </si>
  <si>
    <t>Home ideas rumah minimalis</t>
  </si>
  <si>
    <t>Home ideas rumah tropis minimalis</t>
  </si>
  <si>
    <t>Hujan rejeki dari budidaya Cabai</t>
  </si>
  <si>
    <t>Hujan rejeki dari berkebun sengon</t>
  </si>
  <si>
    <t>Hujan rejeki dari budidaya jati</t>
  </si>
  <si>
    <t>Ibnu al-Haitham pencetus teknologi kamera</t>
  </si>
  <si>
    <t>Ibnu Rusyd tokoh filsafat Islam</t>
  </si>
  <si>
    <t>Ibnu Sina bapak kedokteran dunia</t>
  </si>
  <si>
    <t>Ide desain kamar anak</t>
  </si>
  <si>
    <t>Ide kreatif souvenir pernikahan</t>
  </si>
  <si>
    <t>Indonesia mendunia</t>
  </si>
  <si>
    <t>Indonesian special force</t>
  </si>
  <si>
    <t>Infanteri</t>
  </si>
  <si>
    <t>Inspirasi kerajinan berbahan barang bekas</t>
  </si>
  <si>
    <t>Inspirasi kerajinan berbahan kertas</t>
  </si>
  <si>
    <t>Inspirasi subuh</t>
  </si>
  <si>
    <t>Inspirasi sukses dan bahagia</t>
  </si>
  <si>
    <t>Inspiring women</t>
  </si>
  <si>
    <t>Instalasi pengolahan limbah</t>
  </si>
  <si>
    <t>Intan's special garden</t>
  </si>
  <si>
    <t>Integrasi gerilya</t>
  </si>
  <si>
    <t>Investasi emas hijau dari budidaya Bayam</t>
  </si>
  <si>
    <t>Islamic wisdoms</t>
  </si>
  <si>
    <t>Jadi penulis nonfiksi? gampang kok!</t>
  </si>
  <si>
    <t>Jago ngomong bahasa Inggris sehari-hari</t>
  </si>
  <si>
    <t>Jago ngomong bahasa Jerman sehari-hari</t>
  </si>
  <si>
    <t>Jalaludin Rumi</t>
  </si>
  <si>
    <t>Jantung</t>
  </si>
  <si>
    <t>Juara kelas bahasa Indonesia</t>
  </si>
  <si>
    <t>Juara kelas bahasa Inggris</t>
  </si>
  <si>
    <t>Juara kelas biologi</t>
  </si>
  <si>
    <t>Juara kelas fisika</t>
  </si>
  <si>
    <t>Juara kelas kimia</t>
  </si>
  <si>
    <t>Juara kelas matematika</t>
  </si>
  <si>
    <t>Jurus cepat dan mudah kuasai 10 bahasa asing internasional</t>
  </si>
  <si>
    <t>Jurus kilat menguasai bahasa Arab</t>
  </si>
  <si>
    <t>Juz 'amma dan terjemah</t>
  </si>
  <si>
    <t>Kamar kinclong princess Tania</t>
  </si>
  <si>
    <t>Kamus tiga bahasa</t>
  </si>
  <si>
    <t>Kamus Bahasa Indonesia</t>
  </si>
  <si>
    <t>Kamus fisika</t>
  </si>
  <si>
    <t>Kamus kimia</t>
  </si>
  <si>
    <t>Kamus lengkap idiom bahasa Inggis-Indonesia</t>
  </si>
  <si>
    <t>Kamus populer istilah biologi</t>
  </si>
  <si>
    <t>Kamus populer istilah geografi</t>
  </si>
  <si>
    <t>Kamus sejarah dan budaya Indonesia</t>
  </si>
  <si>
    <t>Kosani kosen</t>
  </si>
  <si>
    <t>Kerajaan Islam Demak</t>
  </si>
  <si>
    <t>Kerajianan bambu sbg pendongkrak perekon. masyarakat desa</t>
  </si>
  <si>
    <t>Kerajinan bunga kering</t>
  </si>
  <si>
    <t>Keterampilan dari bubur kertas</t>
  </si>
  <si>
    <t>Ketermp. servis elektronik sbg wadah pemberdayaan ekonomi pemuda desa</t>
  </si>
  <si>
    <t>KH. Ali Maksum</t>
  </si>
  <si>
    <t>Khadijah in love life is full of drama</t>
  </si>
  <si>
    <t>Khutbah iblis</t>
  </si>
  <si>
    <t>Kiat ampuh bertanam Jahe Merah</t>
  </si>
  <si>
    <t>Kiat cepat kuasai grammar dan enam belas tenses</t>
  </si>
  <si>
    <t>Kiat sukses beternak ayam petelur</t>
  </si>
  <si>
    <t>Kiat sukses budi daya Jeruk Nipis</t>
  </si>
  <si>
    <t>Kiat sukses usaha budidaya Sawi</t>
  </si>
  <si>
    <t>Kisah para penjelajah dan penakluk dunia</t>
  </si>
  <si>
    <t>Kitab khasiat buah dan sayur tumpas segala penyakit</t>
  </si>
  <si>
    <t>Konsep dasar PAUD</t>
  </si>
  <si>
    <t>Konsumsi makanan sehat</t>
  </si>
  <si>
    <t>Kotagede dalam komik</t>
  </si>
  <si>
    <t>Kreasi bunga dari kertas krep</t>
  </si>
  <si>
    <t>Kreasi cantik dari bahan pita</t>
  </si>
  <si>
    <t>Kreasi cantik dari limbah dan plastik</t>
  </si>
  <si>
    <t>Kreasi lilin aroma terapi</t>
  </si>
  <si>
    <t>Kreasi tas dan dompet dari kain kanvas dan kain katun</t>
  </si>
  <si>
    <t>Kreatif menulis cerita anak</t>
  </si>
  <si>
    <t>Kue manis yang takut disia-siakan</t>
  </si>
  <si>
    <t>Kultum dan tausiyah terlengkap sepanjang tahun</t>
  </si>
  <si>
    <t>Kumpulan dongeng anak seluruh dunia</t>
  </si>
  <si>
    <t>Kumpulan lagu wajib nasional dan lagu anak Indonesia</t>
  </si>
  <si>
    <t>Kumpulan rumus2 matematika SD kelas 1,2,3,4,5,6</t>
  </si>
  <si>
    <t>Kunci surga</t>
  </si>
  <si>
    <t>Lancar dan jago bahasa Jepang</t>
  </si>
  <si>
    <t>Langsung bisa dan mahir jago enam belas tenses</t>
  </si>
  <si>
    <t>Langsung bisa dan mahir jago grammar</t>
  </si>
  <si>
    <t>Love english like crazy</t>
  </si>
  <si>
    <t>Loveliest misfortune</t>
  </si>
  <si>
    <t>Lubang-lubang ajaib</t>
  </si>
  <si>
    <t>Lulu bertamu</t>
  </si>
  <si>
    <t>Mahfuzhat, pidato dan percakapan sehari2 tiga bahasa</t>
  </si>
  <si>
    <t>Mahir bahasa Inggris dengan ragam permainan kata</t>
  </si>
  <si>
    <t>Mahir merakit komputer dari 0</t>
  </si>
  <si>
    <t>Mahir writing tanpa repot</t>
  </si>
  <si>
    <t>Main komputer, yuuk!!</t>
  </si>
  <si>
    <t>Makar kaum munafik</t>
  </si>
  <si>
    <t>Make your emotion work for you</t>
  </si>
  <si>
    <t>Manajemen Dan Tata Kelola Pemerintahan Desa</t>
  </si>
  <si>
    <t>Manajemen dana bank syariah</t>
  </si>
  <si>
    <t>Manajemen PAUD berdaya saing</t>
  </si>
  <si>
    <t>Manajemen PAUD bermutu</t>
  </si>
  <si>
    <t>Manajemen program kegiatan PAUD berbasis otak kanan</t>
  </si>
  <si>
    <t>Manajemen program pembiasaan bagi anak usia dini</t>
  </si>
  <si>
    <t>Manajemen strategik pendidk. karakter bagi anak usia dini</t>
  </si>
  <si>
    <t>Risalah ramadhan</t>
  </si>
  <si>
    <t>Mega and dad's old bike</t>
  </si>
  <si>
    <t>Melepas pejuang kecil</t>
  </si>
  <si>
    <t>Melukis dengan cat air</t>
  </si>
  <si>
    <t>Memahami bahasa bayi</t>
  </si>
  <si>
    <t>Membaca bahasa tubuh</t>
  </si>
  <si>
    <t>Membuat alginat dari rumput laut sargassum</t>
  </si>
  <si>
    <t>Membuat filet lele dan produk olahannya</t>
  </si>
  <si>
    <t>Membuat kerajinan dari kain flanel dan perca</t>
  </si>
  <si>
    <t>Membuat sabun dan sampo</t>
  </si>
  <si>
    <t>Membuat setek, cangkok, sambung, dan okulasi</t>
  </si>
  <si>
    <t>Membuat Silase untuk pakan ternak</t>
  </si>
  <si>
    <t>Membudidayakan kepiting soka</t>
  </si>
  <si>
    <t>Menambah penghasilan dengan beternak Belut</t>
  </si>
  <si>
    <t>Mengembangkan emosi positif</t>
  </si>
  <si>
    <t>Mengenal bambu dan hasil olahannya</t>
  </si>
  <si>
    <t>Mengenal ekosistem laut dan pesisir</t>
  </si>
  <si>
    <t>Mengenal estuaria (muara)</t>
  </si>
  <si>
    <t>Seri mengenal hewan, singa si raja hutan</t>
  </si>
  <si>
    <t>Mengenal komponen elektronika</t>
  </si>
  <si>
    <t>Mengenal pantai</t>
  </si>
  <si>
    <t>Mengenal tokoh dan desa yang berprestasi serta menginspirasi</t>
  </si>
  <si>
    <t>Mengenal, mencegah, mengatasi silent killer, 'diabetes'</t>
  </si>
  <si>
    <t>Mengenal, mencegah, dan mengatasi silent killer hipertensi</t>
  </si>
  <si>
    <t>Mengenal, mencegah, mengatasi "silent killer" kanker</t>
  </si>
  <si>
    <t>Mengenal, mencegah, dan mengatasi silent killer, osteoporosis</t>
  </si>
  <si>
    <t>Mengenal, mencegah, dan mengatasi silent killer, "Parkinson"</t>
  </si>
  <si>
    <t>Mengenal, mencegah, dan mengatasi silent killer, stroke</t>
  </si>
  <si>
    <t>Menggali potensi desa wisata</t>
  </si>
  <si>
    <t>Menguasai Ilmu Ushul Fiqh</t>
  </si>
  <si>
    <t>Menigktn potensi pemuda desa melalui teknik perbengkelan</t>
  </si>
  <si>
    <t>Menjadi ibu rumah tangga menjadi pebisnis dari rumah</t>
  </si>
  <si>
    <t>Menjadi kaya dengan usaha budidaya Ikan Tuna</t>
  </si>
  <si>
    <t>Menjadi sahabat al quran</t>
  </si>
  <si>
    <t>Menjahit itu mudah</t>
  </si>
  <si>
    <t>Menu kuliner mak nyusss! 30 hari</t>
  </si>
  <si>
    <t>Menuju desa siaga bencana</t>
  </si>
  <si>
    <t>Menuju desa yang mandiri</t>
  </si>
  <si>
    <t>Menuju sukses tata kelola perpustakaan desa</t>
  </si>
  <si>
    <t>Menyiapkan benih tanaman sayur</t>
  </si>
  <si>
    <t>Merajut itu mudah</t>
  </si>
  <si>
    <t>Meraup untung budidaya kelengkeng</t>
  </si>
  <si>
    <t>Meraup untung dengan bisnis dan budidaya Ikan Kerapu</t>
  </si>
  <si>
    <t>Meraup untung melimpah dengan berkebun Tomat</t>
  </si>
  <si>
    <t>Mesin tetas dan induk buatan</t>
  </si>
  <si>
    <t>Metode bermain peran inklusif gender pada anak usia dini</t>
  </si>
  <si>
    <t>Metode menggambar konstruksi lantai dan dinding bangunan</t>
  </si>
  <si>
    <t>Petualangan Tompi dan Tohu</t>
  </si>
  <si>
    <t>Misteri alam barzakh</t>
  </si>
  <si>
    <t>Misteri lemari berhantu</t>
  </si>
  <si>
    <t>Misteri padang mahsyar</t>
  </si>
  <si>
    <t>Modus operandi</t>
  </si>
  <si>
    <t>Monster tempur</t>
  </si>
  <si>
    <t>Membuat keju, yoghurt dan kefir dari susu kambing</t>
  </si>
  <si>
    <t>Mudah dan praktis budidaya kangkung</t>
  </si>
  <si>
    <t>Muhammad Al Fatih</t>
  </si>
  <si>
    <t>Muhammad sang teladan</t>
  </si>
  <si>
    <t>Muslimah, tetaplah shalihah meski zaman berubah</t>
  </si>
  <si>
    <t>Mutilasi</t>
  </si>
  <si>
    <t>Nasi yang tidak ingin dibuang</t>
  </si>
  <si>
    <t>Nasehat buat yang sakit</t>
  </si>
  <si>
    <t>Negara sejuta bencana</t>
  </si>
  <si>
    <t>Nilai-nilai desa yang harus kita pelihara</t>
  </si>
  <si>
    <t>Orang aneh</t>
  </si>
  <si>
    <t>Origami</t>
  </si>
  <si>
    <t>Petunjuk Nabi SAW dalam bermuamalah</t>
  </si>
  <si>
    <t>Panduan aplikatif dan solusi (PAS)</t>
  </si>
  <si>
    <t>Panduan budi daya Sukun tanaman pangan alternatif</t>
  </si>
  <si>
    <t>Panduan lengkap EBI Ejaan Bahasa Indonesia</t>
  </si>
  <si>
    <t>Panduan lengkap ilmu tajwid</t>
  </si>
  <si>
    <t>Panduan lengkap menyulam</t>
  </si>
  <si>
    <t>Panduan lengkap usaha pembesaran Lele Sangkuriang</t>
  </si>
  <si>
    <t>Panduan praktis bertanam sayur di pekarangan</t>
  </si>
  <si>
    <t>Pedoman praktis berternak ikan mujair</t>
  </si>
  <si>
    <t>Panduan praktis budidaya Jagung</t>
  </si>
  <si>
    <t>Panduan praktis budidaya jambu merah</t>
  </si>
  <si>
    <t>Panduan praktis membuat biogas portabel skala rumah tangga dan industri</t>
  </si>
  <si>
    <t>Panduan praktis pembibitan Ikan Bawal</t>
  </si>
  <si>
    <t>Panduan praktis perawatan mobil</t>
  </si>
  <si>
    <t>Panduan praktis perawatan sepeda motor</t>
  </si>
  <si>
    <t>Panduan sukses budidaya Ikan Teripang</t>
  </si>
  <si>
    <t>Panen jutaan rupiah dari usaha budidaya mangga</t>
  </si>
  <si>
    <t>Panen Kodok dalam waktu 3 bulan</t>
  </si>
  <si>
    <t>Panen rupiah dari bisnis pembesaran Udang</t>
  </si>
  <si>
    <t>Panen rupiah dengan budidaya buah naga</t>
  </si>
  <si>
    <t>Panen telur puyuh setiap hari di pekarangan</t>
  </si>
  <si>
    <t>Para pahlawan Islam</t>
  </si>
  <si>
    <t>Para pemburu surga</t>
  </si>
  <si>
    <t>Para pencinta kebenaran</t>
  </si>
  <si>
    <t>Paratroops pasukan penyergap dari udara</t>
  </si>
  <si>
    <t>Pasti bisa</t>
  </si>
  <si>
    <t>Pasukan polisi istimewa</t>
  </si>
  <si>
    <t>Pedoman praktis budi daya Kunyit</t>
  </si>
  <si>
    <t>Pelan sedikit, Flo!</t>
  </si>
  <si>
    <t>Peluang usaha dari budidaya Ikan Kembung</t>
  </si>
  <si>
    <t>Pemanfaatan lahan desa untuk ekonomi rakyat</t>
  </si>
  <si>
    <t>Pembela Islam ahli surga</t>
  </si>
  <si>
    <t>Pemberdayaan keluarga yang hidup di lingkungan pedesaaan</t>
  </si>
  <si>
    <t>Pemberdayaan pemuda dalam ekonomi desa</t>
  </si>
  <si>
    <t>Pembuatan garam rakyat dengan teknologi geomembran</t>
  </si>
  <si>
    <t>Pendidikan seni tari anak usia dini</t>
  </si>
  <si>
    <t>Pengendalian hama Padi</t>
  </si>
  <si>
    <t>Pengetahuan luar angkasa, cuaca dan fenomena alam</t>
  </si>
  <si>
    <t>Pengolahan sampah plastik dan rumah tangga</t>
  </si>
  <si>
    <t>Penjaga peti mati</t>
  </si>
  <si>
    <t>Penyakit hati, lambung, usus, dan ambeien</t>
  </si>
  <si>
    <t>Penyakit-penyakit mematikan</t>
  </si>
  <si>
    <t>Penyampingan perkara pidana seponering dalam penegakan hukum</t>
  </si>
  <si>
    <t>Peran aktif ibu-ibu dalam UKM desa</t>
  </si>
  <si>
    <t>Peran serta ayah dalam kemandirian ekonomi keluarga</t>
  </si>
  <si>
    <t>Perbaikan dan perawatan mesin rumah tangga listrik</t>
  </si>
  <si>
    <t>Percakapan Bahasa Arab sehari-hari</t>
  </si>
  <si>
    <t>Perjalanan ke akhirat</t>
  </si>
  <si>
    <t>Perkembangan dasar anak usia dini</t>
  </si>
  <si>
    <t>Perlawanan rakyat Balanipa Mandar</t>
  </si>
  <si>
    <t>Permainan mandolin princess Amanda</t>
  </si>
  <si>
    <t>Photoshop project</t>
  </si>
  <si>
    <t>Posyandu dan desa siaga</t>
  </si>
  <si>
    <t>Practical English conversations 2</t>
  </si>
  <si>
    <t>Praktis dan mudah menghitung zakat</t>
  </si>
  <si>
    <t>Practical english conversations</t>
  </si>
  <si>
    <t>Puasaku sudah benar belum?</t>
  </si>
  <si>
    <t>Ragam instalasi listrik</t>
  </si>
  <si>
    <t>Ragam kreasi anyaman rotan</t>
  </si>
  <si>
    <t>Ragam kreasi dari kain katun</t>
  </si>
  <si>
    <t>Ragam kreasi hantaran</t>
  </si>
  <si>
    <t>Ragam kreasi kado cantik</t>
  </si>
  <si>
    <t>Ragam kudapan singkong</t>
  </si>
  <si>
    <t>Ragam menu sarapan dari nusantara hingga dunia</t>
  </si>
  <si>
    <t>Ragam sambal nusantara</t>
  </si>
  <si>
    <t>Ragam teknik anyaman</t>
  </si>
  <si>
    <t>Rahasia dibalik mimpi orang sukses</t>
  </si>
  <si>
    <t>Rahasia sukses berbisnis dan budidaya semangka</t>
  </si>
  <si>
    <t>Rahasia sukses bisnis Walet dari pakar dan praktisi</t>
  </si>
  <si>
    <t>Raja obat alami</t>
  </si>
  <si>
    <t>Rama stops coughing</t>
  </si>
  <si>
    <t>Ramalium</t>
  </si>
  <si>
    <t>Rambut keriting princess Fini</t>
  </si>
  <si>
    <t>Raup rupiah dengan usaha budidaya garam</t>
  </si>
  <si>
    <t>Resep serba ayam penggugah selera</t>
  </si>
  <si>
    <t>Saat Sisi hatsyii</t>
  </si>
  <si>
    <t>Seri aspek hukum pasar modal</t>
  </si>
  <si>
    <t>Sastra Indonesia Lengkap</t>
  </si>
  <si>
    <t>Sebarkan salam</t>
  </si>
  <si>
    <t>Sehari mahir berbahasa Jepang</t>
  </si>
  <si>
    <t>Sehari mahir berbahasa Jerman</t>
  </si>
  <si>
    <t>Sehari menjadi nelayan</t>
  </si>
  <si>
    <t>Sehari menjadi petani</t>
  </si>
  <si>
    <t>Sehari menjadi peternak</t>
  </si>
  <si>
    <t>Sejarah Dan Kebudayaan Dunia</t>
  </si>
  <si>
    <t>Sejarah Massenrempulu Jilid 1</t>
  </si>
  <si>
    <t>Sejarah Massenrempulu Jilid II</t>
  </si>
  <si>
    <t>Seluk beluk Dzikrullah</t>
  </si>
  <si>
    <t>Senam dan pijat bayi mandiri</t>
  </si>
  <si>
    <t>Senam wajah untuk penyembuhan dan kecantikan</t>
  </si>
  <si>
    <t>Seni perang dunia bisnis</t>
  </si>
  <si>
    <t>Anggota tubuhku</t>
  </si>
  <si>
    <t>Cita-citaku</t>
  </si>
  <si>
    <t>Mengenal sepak bola, bola voli, dan bola basket</t>
  </si>
  <si>
    <t>Asal usul danau ranau dan si pahit lidah</t>
  </si>
  <si>
    <t>Legenda Sumur Bandung</t>
  </si>
  <si>
    <t>Ompung Silamponga dan asal usul Sukadana</t>
  </si>
  <si>
    <t>Seri cerita siaga bencana</t>
  </si>
  <si>
    <t>Balap makan kerupuk</t>
  </si>
  <si>
    <t>Berkemah di sekolah</t>
  </si>
  <si>
    <t>Bola Epan hilang</t>
  </si>
  <si>
    <t>Kue cokelat Abi</t>
  </si>
  <si>
    <t>Rumah pohon</t>
  </si>
  <si>
    <t>Saat Dogi sakit</t>
  </si>
  <si>
    <t>Renang</t>
  </si>
  <si>
    <t>Seni olah raga sepak takraw</t>
  </si>
  <si>
    <t>Seni olah raga sepak bola</t>
  </si>
  <si>
    <t>Tenis</t>
  </si>
  <si>
    <t>Tenis meja</t>
  </si>
  <si>
    <t>Wushu</t>
  </si>
  <si>
    <t>Serial Polly</t>
  </si>
  <si>
    <t>Serial polly</t>
  </si>
  <si>
    <t>Siaga Banjir</t>
  </si>
  <si>
    <t>Siaga tanah longsor</t>
  </si>
  <si>
    <t>Shalahuddin Al-Ayyubi</t>
  </si>
  <si>
    <t>Shalat istikharah</t>
  </si>
  <si>
    <t>Simple English conversations</t>
  </si>
  <si>
    <t>Sosialisasi kepribadian</t>
  </si>
  <si>
    <t>Stop! diabetes mellitus</t>
  </si>
  <si>
    <t>Stop! Gagal Ginjal</t>
  </si>
  <si>
    <t>Stop! gejala penyakit jantung koroner</t>
  </si>
  <si>
    <t>Stop! Hipertensi</t>
  </si>
  <si>
    <t>Stop! Kolesterol tinggi</t>
  </si>
  <si>
    <t>Stop! osteoporosis</t>
  </si>
  <si>
    <t>Succes through brilliant decision</t>
  </si>
  <si>
    <t>Sukses budi daya Udang Galah yang menguntungkan</t>
  </si>
  <si>
    <t>Sukses membudidayakan tanaman cokelat</t>
  </si>
  <si>
    <t>Sukses pembibitan dan pembesaran kambing etawa</t>
  </si>
  <si>
    <t>Super asyik learning by singing</t>
  </si>
  <si>
    <t>Super seru belajar grammar</t>
  </si>
  <si>
    <t>Surat kecil dari surga</t>
  </si>
  <si>
    <t>Survive antiselip : ngehits tanpa salah gaul</t>
  </si>
  <si>
    <t>Syarah sifat shalat Nabi</t>
  </si>
  <si>
    <t>Sirah nabawiyah for kids</t>
  </si>
  <si>
    <t>Tafsir Al-Fatihah, Al-Falaq, dan An-Nas</t>
  </si>
  <si>
    <t>Taman orang2 jatuh cinta dan rekreasi orang2 dimabuk cinta</t>
  </si>
  <si>
    <t>Budi daya tabulampot</t>
  </si>
  <si>
    <t>Taxation of expatriate employee</t>
  </si>
  <si>
    <t>Teknik budi daya Belimbing manis</t>
  </si>
  <si>
    <t>Teknik budi daya Sirsak agar berbuah lebat</t>
  </si>
  <si>
    <t>Teknik pengawetan makanan sederhana</t>
  </si>
  <si>
    <t>Teknik pengolahan tepung kalsium dari tulang nilai</t>
  </si>
  <si>
    <t>Teknik sukses budi daya Kecipir dan Kapri</t>
  </si>
  <si>
    <t>Teknologi pengolahan sampah skala besar</t>
  </si>
  <si>
    <t>Teman-teman baru princess Uta</t>
  </si>
  <si>
    <t>Terampil membuat boneka dari flanel</t>
  </si>
  <si>
    <t>Terampil mengolah limbah kaca bagi masyarakat desa</t>
  </si>
  <si>
    <t>Tafsir Majmu Syarif</t>
  </si>
  <si>
    <t>Tes kepribadian</t>
  </si>
  <si>
    <t>Tetangga Rasulullah SAW di surga</t>
  </si>
  <si>
    <t>The Death hammer</t>
  </si>
  <si>
    <t>The King of battle artillery TNI Angkatan Laut</t>
  </si>
  <si>
    <t>The miracle of colors</t>
  </si>
  <si>
    <t>Though-force in business and everyday life</t>
  </si>
  <si>
    <t>Tips cepat hamil dan memilih jenis kelamin anak</t>
  </si>
  <si>
    <t>Tips sukses budi daya Durian unggul</t>
  </si>
  <si>
    <t>Tips sukses usaha dan berkebun Sawit</t>
  </si>
  <si>
    <t>Top 120 interior rumah pilihan</t>
  </si>
  <si>
    <t>Umar Khayyam penyair besar yang memukau dunia</t>
  </si>
  <si>
    <t>Ummahatul Mukminin</t>
  </si>
  <si>
    <t>Untung berlimpah dari bidudaya Jamur Tiram</t>
  </si>
  <si>
    <t>Untung berlipat dari berkebun pisang</t>
  </si>
  <si>
    <t>Untung besar dari berkebun pepaya</t>
  </si>
  <si>
    <t>Untung melimpah dari beternak Ikan Nila</t>
  </si>
  <si>
    <t>Urgensi sunnah sebagai penjelasan dan penafsir Al-Qur'an</t>
  </si>
  <si>
    <t>Sepuluh usaha ternak paling potensial</t>
  </si>
  <si>
    <t>Vocabulary for daily conversation</t>
  </si>
  <si>
    <t>Waktu tidur siang princess Fira</t>
  </si>
  <si>
    <t>Waktunya pesta, Daffa</t>
  </si>
  <si>
    <t>Walisongo</t>
  </si>
  <si>
    <t>Autobiografi Letkol TNI(Purn.) dr. Wiliater Hutagalung</t>
  </si>
  <si>
    <t>Zamrud khatulistiwa Indonesia</t>
  </si>
  <si>
    <t>Zen habits</t>
  </si>
  <si>
    <t>Zuhud dan kelembutan hati</t>
  </si>
  <si>
    <t>JUMLAH VI</t>
  </si>
  <si>
    <t>Lurah  Melikan,</t>
  </si>
  <si>
    <t xml:space="preserve">h                                                                                                  </t>
  </si>
  <si>
    <t xml:space="preserve">                                       </t>
  </si>
  <si>
    <t>PBP</t>
  </si>
  <si>
    <t>Akses jalan disabilitas</t>
  </si>
  <si>
    <t xml:space="preserve"> </t>
  </si>
  <si>
    <t>Hadiah perlombaan</t>
  </si>
  <si>
    <t>Kotak Suara</t>
  </si>
  <si>
    <t>31/12/2021</t>
  </si>
  <si>
    <t>Papan Nama Kantor Kalurahan</t>
  </si>
  <si>
    <t>Gender Penembung/Slenthem Laras Slendro</t>
  </si>
  <si>
    <t>022/BAST-HB/XII/2018</t>
  </si>
  <si>
    <t>1.3.5.02.01</t>
  </si>
  <si>
    <t>Dinas Kebudayaan Gunungkidul</t>
  </si>
  <si>
    <t>Gender Penembung/Slenthem Laras Pelog</t>
  </si>
  <si>
    <t>Gender Barung Laras Slendro</t>
  </si>
  <si>
    <t>Gender Barung Laras Pelog</t>
  </si>
  <si>
    <t xml:space="preserve">Gender Barung Laras Pelog Bem </t>
  </si>
  <si>
    <t>Saron Demung Laras Slendro</t>
  </si>
  <si>
    <t>Saron Demung Laras Pelog</t>
  </si>
  <si>
    <t>Saron Ricik Laras Slendro</t>
  </si>
  <si>
    <t>Saron Ricik Laras Pelog</t>
  </si>
  <si>
    <t>Saron Peking Laras Slendro</t>
  </si>
  <si>
    <t>Saron Peking Laras Pelog</t>
  </si>
  <si>
    <t>Bonang Barung Laras Slendro</t>
  </si>
  <si>
    <t>Bonang Penerus  Laras Slendro</t>
  </si>
  <si>
    <t>Bonang Barung Laras Pelog</t>
  </si>
  <si>
    <t>Bonang Penerus  Laras Pelog</t>
  </si>
  <si>
    <t>Kempyang</t>
  </si>
  <si>
    <t>Kethuk</t>
  </si>
  <si>
    <t>Kenong Japan</t>
  </si>
  <si>
    <t>Kenong Laras 3 (Dhadha) Slendro</t>
  </si>
  <si>
    <t>Kenong Laras 5 (Lima) Slendro</t>
  </si>
  <si>
    <t>Kenong Laras 6 (Nem) Slendro</t>
  </si>
  <si>
    <t>Kenong Laras 1 (Barang) Slendro</t>
  </si>
  <si>
    <t>Kenong Laras 2 (Manis) Slendro</t>
  </si>
  <si>
    <t>Kenong Laras 5 (Lima) Pelog</t>
  </si>
  <si>
    <t>Kenong Laras 6 (Nem) Pelog</t>
  </si>
  <si>
    <t>Kenong Laras 7 (Barang) Pelog</t>
  </si>
  <si>
    <t>Kenong Laras 1 (Bem) Pelog</t>
  </si>
  <si>
    <t>Kenong Laras 2 (Manis) Pelog</t>
  </si>
  <si>
    <t>Kempul Laras 3 (Dhadha) Slendro</t>
  </si>
  <si>
    <t>Kempul laras 5 (Lima) Slendro</t>
  </si>
  <si>
    <t>Kempul laras 6 (Nem) Slendro</t>
  </si>
  <si>
    <t>Kempul laras 1 (Barang) Slendro</t>
  </si>
  <si>
    <t>Kempul laras 2 (Manis) Slendro</t>
  </si>
  <si>
    <t>Kempul laras 5 (Lima) Pelog</t>
  </si>
  <si>
    <t>Kempul laras 2 (Manis) Pelog</t>
  </si>
  <si>
    <t>Suwukan/Siyem laras 2 (Jangga) Slendro</t>
  </si>
  <si>
    <t>Suwukan/Siyem laras 1 (Barang) Slendro</t>
  </si>
  <si>
    <t>Suwukan/Siyem laras 6 (Nem) Slendro</t>
  </si>
  <si>
    <t>Gong Ageng</t>
  </si>
  <si>
    <t>Gambang Laras Slendro</t>
  </si>
  <si>
    <t>Gambang Laras Pelog</t>
  </si>
  <si>
    <t>Rebab</t>
  </si>
  <si>
    <t>Kendang Ageng/Jedhor</t>
  </si>
  <si>
    <t>Kendang Batangan</t>
  </si>
  <si>
    <t>Kendang Ketipung</t>
  </si>
  <si>
    <t>Siter</t>
  </si>
  <si>
    <t>Suling</t>
  </si>
  <si>
    <t>Tabuh/Alat Pemukul</t>
  </si>
  <si>
    <t>Gayor /Penyangga Gong dan Kempul</t>
  </si>
  <si>
    <t>TAHUN ANGGARAN 2022</t>
  </si>
  <si>
    <t>SILPA Tahun Anggaran 2022</t>
  </si>
  <si>
    <t>Saldo Kas per 31 Desember 2022</t>
  </si>
  <si>
    <t>Dana Desa merupakan penerimaan desa yang diperoleh dari APBN. Jumlah penerimaan Dana Desa selama tahun anggaran 2022 adalah sebagai berikut:</t>
  </si>
  <si>
    <t>Pada Tahun 2022  Penerimaan Desa dari Bantuan Keuangan Propinsi DIY untuk kegiatan pembangunan penanda keistimewaan sebesar Rp. 63.000.000,00, yang dibelanjakan sebesar Rp. 63.000.000,00.</t>
  </si>
  <si>
    <t>Pada Tahun 2022 tidak ada Penerimaan Desa dari hasil Penugasan</t>
  </si>
  <si>
    <t>NOMOR     TAHUN 2023</t>
  </si>
  <si>
    <t>Peningkatan struktur jalan (Pengaspalan) Jalan Kalurahan</t>
  </si>
  <si>
    <t>APBD Prop</t>
  </si>
  <si>
    <t>Lampu Penerangan Jalan Tenaga Surya</t>
  </si>
  <si>
    <t>2 unit</t>
  </si>
  <si>
    <t>1 set Gamelan Kuningan</t>
  </si>
  <si>
    <t>Kebudayaan</t>
  </si>
  <si>
    <t>1 set</t>
  </si>
  <si>
    <t>Rehabilitasi RTLH PIWK</t>
  </si>
  <si>
    <t>5 paket</t>
  </si>
  <si>
    <t>4.2.5.01</t>
  </si>
  <si>
    <t>BKK</t>
  </si>
  <si>
    <t>5.2.6.01</t>
  </si>
  <si>
    <t>Belanja Pemeliharaan Mesin dan Peralatan</t>
  </si>
  <si>
    <t>1.03.03</t>
  </si>
  <si>
    <t>Belanja Barang perlengkapan lainnya</t>
  </si>
  <si>
    <t xml:space="preserve"> Pemeliharaan Sambungan Air Bersih ke Rumah Tangga**)</t>
  </si>
  <si>
    <t>2.04.04</t>
  </si>
  <si>
    <t>Belanja Modal Jaringan/Instalasi - Honor Tim Pelaksana</t>
  </si>
  <si>
    <t>Belanja Modal Jaringan/ Instalasi - Upah Tenaga Kerja</t>
  </si>
  <si>
    <t>Belanja Modal Tumbuhan/Tanaman</t>
  </si>
  <si>
    <t>4.01.01</t>
  </si>
  <si>
    <t>4.01</t>
  </si>
  <si>
    <t>Pembangunan/ Rehabilitasi/ Peningkatan Karamba/ Kolam Perikanan Darat</t>
  </si>
  <si>
    <t>Belanja Modal Hewan</t>
  </si>
  <si>
    <t>4.02.93</t>
  </si>
  <si>
    <t>5.3.9.5</t>
  </si>
  <si>
    <t>4.02.02</t>
  </si>
  <si>
    <t>Peningkatan Produksi Peternakan (alat produksi/ pengelolaan/ kandang)</t>
  </si>
  <si>
    <t>Penguatan Ketahanan Pangan Tingkat Desa ( Lumbung Desa dll)</t>
  </si>
  <si>
    <t>4.02.03</t>
  </si>
  <si>
    <t>4.02.91</t>
  </si>
  <si>
    <t>Pelatihan Pengolahan Hasil Pertanian/ Peternakan</t>
  </si>
  <si>
    <t xml:space="preserve">Belanja Bendera/ Umbul-Umbul/ Spanduk </t>
  </si>
  <si>
    <t>Belanja Bahan Perlengkapan Untuk Diserahkan Kepada Masyarakat</t>
  </si>
  <si>
    <t>Belanja Barang Untuk Diberikan Kepada Masyarakat Lainnya</t>
  </si>
  <si>
    <t>Pembinaan/Pemberdayaan kelompok tani/Gapoktan</t>
  </si>
  <si>
    <t>Pembangunan Gedung Kantor BUM Desa</t>
  </si>
  <si>
    <t>Pembangunan/Rehabilitas/Peningkatan Balai Desa/ Balai Kemasyarakatan</t>
  </si>
  <si>
    <t>Belanja Barang dan Jasa Yang Diberikan Kepada Masyarakat</t>
  </si>
  <si>
    <t>Belanja Bahan Bangunan untuk Diserahkan Kepada Masyarakat</t>
  </si>
  <si>
    <t>2.03.15</t>
  </si>
  <si>
    <t>5.2.7.3</t>
  </si>
  <si>
    <t>Tercukupinya Siltap dan THR Lurah</t>
  </si>
  <si>
    <t>Tercukupinya Siltap dan THR Pamong</t>
  </si>
  <si>
    <t>Tercukupinya Iuran BPJS dan BPJS naker Lurah dan Pamong</t>
  </si>
  <si>
    <t>Tercukupinya Operasional Pemerintah Kalurahan</t>
  </si>
  <si>
    <t>Tercukupinya Tunjangan dan THR Bamuskal</t>
  </si>
  <si>
    <t>Tercukupinya Operasional Bamuskal</t>
  </si>
  <si>
    <t>Tercukupinya Insentif Ketua RT dan ketua RW</t>
  </si>
  <si>
    <t>Tercukupinya Servis Kendaraan Dinas</t>
  </si>
  <si>
    <t>Tercukupinya kebutuhan Srvis printer, PC, Laptop dan Mesin Ketik</t>
  </si>
  <si>
    <t>terlaksananya pendataan profil kalurahan dan pendataan SDGS</t>
  </si>
  <si>
    <t>Terlaksananya penyusunan Monografi Kalurahan</t>
  </si>
  <si>
    <t>Terlaksananya pendataan BLT</t>
  </si>
  <si>
    <t>Terlaksananya Muskal dan Musrenbangkal Penyusunan RKPKal</t>
  </si>
  <si>
    <t>Terlaksananya penyusunan dokumen RKPKal</t>
  </si>
  <si>
    <t>Terlaksananya penyusunan LPJ, Perubahan APBKal, dan penyusunan APBKal</t>
  </si>
  <si>
    <t>Terlaksananya penyusunan LPPKal, LKPPKal dan IPPKal</t>
  </si>
  <si>
    <t>Terukupinya operasional dan honor SID serta perawatan jaringan internet Kalurahan</t>
  </si>
  <si>
    <t>Terlaksananya penyusunan laporan keuangan bulanan, SPJ dan semesteran</t>
  </si>
  <si>
    <t>Terlaksananya pengisian Pamong jabatan Ulu-Ulu Kalurahan Melikan</t>
  </si>
  <si>
    <t>Terlaksananya sertifikasi tanah masyarakat (PTSL)</t>
  </si>
  <si>
    <t>Tercukupinya intensifikasi PBB dan Pajak Tanah Kas Kalurahan</t>
  </si>
  <si>
    <t>Tercukupinya insentif pendidik PAUD 5 orang</t>
  </si>
  <si>
    <t>Tercukupinya langganan surat kabar, operasional dan honor penjaga perpuskal</t>
  </si>
  <si>
    <t>Tercukupinya operasional dan insentif kader Posyandu 65 orang</t>
  </si>
  <si>
    <t>Penyelenggaraan Posyandu (Mkn Tambahan, Kls Bumil, Lansia, Insentif)</t>
  </si>
  <si>
    <t>Terlaksananya penyuluhan kesehatan di Kalurahan Melikan</t>
  </si>
  <si>
    <t>Tercukupinya operasional Desa Siaga dan Rumah Desa Sehat</t>
  </si>
  <si>
    <t>Terlaksananya pembinaan kelas ibu balita</t>
  </si>
  <si>
    <t>Terlaksananya pembinaan Germas memakai masker dan senam massal</t>
  </si>
  <si>
    <t>Terlaksananya pembersihan area jalan protokol kalurahan</t>
  </si>
  <si>
    <t>Tercukupinya pemberian PMT Balita 180 orang</t>
  </si>
  <si>
    <t>Tercukupinya operasional dan insentif Kader Kesehatan/KB 39 orang</t>
  </si>
  <si>
    <t>Terlaksananya rehab balai Padukuhan dan papan Nama Keistimewaan</t>
  </si>
  <si>
    <t>Terlaksananya Rehab RTLH 10 Unit</t>
  </si>
  <si>
    <t>Terlaksananya pemeliharaan pipanisasi Kembang dan Gebangwetan</t>
  </si>
  <si>
    <t>terlaksananya Pipanisasi Padukuhan Jerukgulung</t>
  </si>
  <si>
    <t>Terlaksananya pembuatan poster dan baliho APBKal, LPJ, RKPKal dan Perub APBKal</t>
  </si>
  <si>
    <t>Terlaksananya pembangunan Limasan, perindang, kios dan akses masuk</t>
  </si>
  <si>
    <t>Terlaksananya rakor-rakor pembinaan/ pengembangan wisata serta honor konsultan</t>
  </si>
  <si>
    <t>Terlaksananya pembinaan tanggap bencana</t>
  </si>
  <si>
    <t>Terlaksananya pembinaan jaga warga 1 padukuhan</t>
  </si>
  <si>
    <t>Terlaksananya pembinaan grup karawitan kendal</t>
  </si>
  <si>
    <t>Terlaksananya peringatan HUT RI dan hari jadi Gunungkidul</t>
  </si>
  <si>
    <t>Tercukupinya honor pelatih volley</t>
  </si>
  <si>
    <t>Tercukupinya operasional Karang Taruna</t>
  </si>
  <si>
    <t>Tercukupinya honorarium KPM</t>
  </si>
  <si>
    <t>Tercukupinya operasional dan insentif TKPKKal</t>
  </si>
  <si>
    <t>Terlaksananya pencanangan dan kerja bakti dalam rangka BBGRM</t>
  </si>
  <si>
    <t>Tercukupinya operasional LPMKal</t>
  </si>
  <si>
    <t>Tercukupinya operasional PKK</t>
  </si>
  <si>
    <t>Terlaksananya pembuatan kolam ikan dan pengadaan bibit ikan konsumsi</t>
  </si>
  <si>
    <t>Terlaksananya pembuatan kandang komunal dan pengadaan bibit kambing</t>
  </si>
  <si>
    <t>Terlaksananya pengadaan penanaman dan perawatan bibit buah</t>
  </si>
  <si>
    <t>Terlaksananya pelatihan pengolahan hasil pertanian</t>
  </si>
  <si>
    <t>Terlaksananya pembinaan kelompok tani</t>
  </si>
  <si>
    <t>Terlaksananya pembinaan kelompok wirausaha UMKM Melikan</t>
  </si>
  <si>
    <t>Pelatihan administrasi BUMKal Citra</t>
  </si>
  <si>
    <t>Pengadaan Kanopi dan Plapon Gedung BUMKal Citra</t>
  </si>
  <si>
    <t>Terlaksananya kegiatan penanganan dan penanggulangan bencana lokal Kalurahan</t>
  </si>
  <si>
    <t>Terlaksananya pemberian BLT fakir miskin</t>
  </si>
  <si>
    <t>405 meter</t>
  </si>
  <si>
    <t>3. Kaur Danarta : ISDIANTA,S.IP</t>
  </si>
  <si>
    <t>Selama tahun anggaran 2022, Pemerintahan Kalurahan melakukan penanggulangan bencana dan keadaan darurat sebagai berikut</t>
  </si>
  <si>
    <t>2022</t>
  </si>
  <si>
    <t>153 KPM</t>
  </si>
  <si>
    <t>372 KPM</t>
  </si>
  <si>
    <t>BLT BBM (4 bulan)</t>
  </si>
  <si>
    <t>Kembang, Melikan, Jerukgulung</t>
  </si>
  <si>
    <r>
      <t>Jumlah netto pembiayaan tahun anggaran 2022 adalah s</t>
    </r>
    <r>
      <rPr>
        <u/>
        <sz val="12"/>
        <color theme="1"/>
        <rFont val="Bookman Old Style"/>
        <family val="1"/>
      </rPr>
      <t>ebagai beriku</t>
    </r>
    <r>
      <rPr>
        <sz val="12"/>
        <color theme="1"/>
        <rFont val="Bookman Old Style"/>
        <family val="1"/>
      </rPr>
      <t>t:</t>
    </r>
  </si>
  <si>
    <t xml:space="preserve">Bidang Penyelenggaraan Pemerintah Desa </t>
  </si>
  <si>
    <t>Alokasi Dana Desa (ADD) terdapat perbedaan antara Anggaran dan Realisasi sebesar Rp. 5.327.190,00 dikarenakan untuk pembayaran BPJS Kesehatan 1% yang dibayarkan langsung dari BKAD dari bulan Januari - Desember.</t>
  </si>
  <si>
    <t>Pada Tahun 2022  Penerimaan Desa dari Bantuan Keuangan Kabupaten  untuk kegiatan rehabilitasi 5 paket Balai padukuhan  sebesar Rp. 150.000.000,00, yang dibelanjakan sebesar Rp. 149.946.050,00.</t>
  </si>
  <si>
    <t>Melikan,      Januari 2023</t>
  </si>
  <si>
    <t>Penambahan Aset Kalurahan Melikan pada tahun 2022 didapat dari belanja modal APBKal TA 2022 sebesar Rp.271.866.050,00.</t>
  </si>
  <si>
    <t>DESEMBER</t>
  </si>
  <si>
    <t>PERATURAN KALURAHAN MELIKAN NOMOR   TAHUN 2023</t>
  </si>
  <si>
    <t>Terdapat selisih belanja modal lainnya di dalam dokumen penganggaran dan dokumen LPJ serta aset yaitu pengadaan bibit buah, bibit ikan, perindang, dan pengadaan bibit kambing dan kandang kambing komunal karena salah penempatan kode rekening belanja modal sebesar Rp. 89.613.500,00 di kode belanja modal bangunan dan modal  lainnya agar dimasukkan ke dalam kode belanja barang dan jasa.</t>
  </si>
  <si>
    <t>NOMOR        TAHUN 2023</t>
  </si>
  <si>
    <t>PERINCIAN ASET TETAP PER 31 DESEMBER 2022</t>
  </si>
  <si>
    <t>BB</t>
  </si>
  <si>
    <t>Rumah Limasan</t>
  </si>
  <si>
    <t>Kanopi dan Plapon Gedng Bumdes</t>
  </si>
  <si>
    <t>Kolam Ikan</t>
  </si>
  <si>
    <t>Papan Nama Penanda Keistimewaan</t>
  </si>
  <si>
    <t>Kandang Banglipuran</t>
  </si>
  <si>
    <t>Kios Banglipuran</t>
  </si>
  <si>
    <t>Cor rabat beton jalan menuju makam Tambak</t>
  </si>
  <si>
    <t>Cor rabat beton jalan menuju makam Jerukgulung</t>
  </si>
  <si>
    <t>Cor rabat beton jalan menuju makam Gebangkulon</t>
  </si>
  <si>
    <t>Jaringan Pipanisasi Air Bersih Kembang</t>
  </si>
  <si>
    <t>Jaringan Pipanisasi Air Bersih Gebangwetan</t>
  </si>
  <si>
    <t>Jaringan Pipanisasi Air Bersih jerukgulung</t>
  </si>
  <si>
    <t>Jalan Rute Banglipuran</t>
  </si>
  <si>
    <t>Perkerasan dan Cor Blok Jalan Dawung Gebang</t>
  </si>
  <si>
    <t>Jaringan Air Bersih Banglipuran</t>
  </si>
  <si>
    <t>Jumlah V Pindahan</t>
  </si>
  <si>
    <t>JUMLAH V</t>
  </si>
  <si>
    <t>JUMLAH TOTAL ( I+II+III+IV+V+VI )</t>
  </si>
  <si>
    <t>Bantuan Bibit Kedelai</t>
  </si>
  <si>
    <t>Bantuan Bibit Padi</t>
  </si>
  <si>
    <t>150 Kg</t>
  </si>
  <si>
    <t>600 Kg</t>
  </si>
  <si>
    <t>Melikan,   6  Januari 2023</t>
  </si>
  <si>
    <t>Tahun Anggaran 2022</t>
  </si>
  <si>
    <t>REKAPITULASI JUMLAH PENDUDUK KALURAHAN MELIKAN</t>
  </si>
  <si>
    <t>PADUKUHAN</t>
  </si>
  <si>
    <t>JUMLAH (jiwa)</t>
  </si>
  <si>
    <t>LAKI-LAKI</t>
  </si>
  <si>
    <t>PEREMPUAN</t>
  </si>
  <si>
    <t>(jiwa)</t>
  </si>
  <si>
    <t>Kendal</t>
  </si>
  <si>
    <t>Songwaluh</t>
  </si>
  <si>
    <t>Kembang</t>
  </si>
  <si>
    <t>Dondong</t>
  </si>
  <si>
    <t>Tambak</t>
  </si>
  <si>
    <t>Ngricik</t>
  </si>
  <si>
    <t>Jerukgulung</t>
  </si>
  <si>
    <t>Ngampiran</t>
  </si>
  <si>
    <t>Gebang Kulon</t>
  </si>
  <si>
    <t>Gebangwetan</t>
  </si>
  <si>
    <t>Wuni</t>
  </si>
  <si>
    <t>Mujing</t>
  </si>
  <si>
    <t>Melikan</t>
  </si>
  <si>
    <t>JUMLAH TOTAL</t>
  </si>
  <si>
    <t>PER 31 DESEMBER 2022</t>
  </si>
  <si>
    <t>LAMPIRAN III REKAPITULASI JUMLAH PENDUDUK AKHIR DESEMBER 2022</t>
  </si>
  <si>
    <t>PERUBAHAN ANGGARAN PENDAPATAN DAN</t>
  </si>
  <si>
    <t>BELANJA KALURAHAN</t>
  </si>
  <si>
    <t>ANGGARAN SETELAH PERUBAHAN</t>
  </si>
  <si>
    <t>Melikan, 9 Januari 2023</t>
  </si>
  <si>
    <t>AGUS SUMARNO,A.Md</t>
  </si>
  <si>
    <t>REALISASI ANGGARAN</t>
  </si>
  <si>
    <t>LEBIH / KURANG</t>
  </si>
  <si>
    <t>LAPORAN REALISASI ANGGARAN PENDAPATAN</t>
  </si>
  <si>
    <t>DAN BELANJA KALURAHAN</t>
  </si>
  <si>
    <t>Melikan, 6 Januari 2023</t>
  </si>
  <si>
    <t>Melikan,  6  Januari 2023</t>
  </si>
  <si>
    <t>Melikan,   6   Januari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</si>
</sst>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 #,##0_);_(* \(#,##0\);_(* &quot;-&quot;_);_(@_)"/>
    <numFmt numFmtId="165" formatCode="_(* #,##0.00_);_(* \(#,##0.00\);_(* &quot;-&quot;??_);_(@_)"/>
    <numFmt numFmtId="166" formatCode="_(* #,##0.00_);_(* \(#,##0.00\);_(* &quot;-&quot;_);_(@_)"/>
    <numFmt numFmtId="167" formatCode="0.00;[Red]0.00"/>
    <numFmt numFmtId="168" formatCode="#,##0.00;[Red]#,##0.00"/>
    <numFmt numFmtId="169" formatCode="_(* #,##0_);_(* \(#,##0\);_(* &quot;-&quot;??_);_(@_)"/>
  </numFmts>
  <fonts count="55" x14ac:knownFonts="1">
    <font>
      <sz val="11"/>
      <color theme="1"/>
      <name val="Calibri"/>
      <family val="2"/>
      <charset val="1"/>
      <scheme val="minor"/>
    </font>
    <font>
      <sz val="11"/>
      <color theme="1"/>
      <name val="Calibri"/>
      <family val="2"/>
      <scheme val="minor"/>
    </font>
    <font>
      <u/>
      <sz val="9.5"/>
      <color theme="1"/>
      <name val="Georgia"/>
      <family val="1"/>
    </font>
    <font>
      <sz val="11"/>
      <color theme="1"/>
      <name val="Calibri"/>
      <family val="2"/>
      <charset val="1"/>
      <scheme val="minor"/>
    </font>
    <font>
      <b/>
      <sz val="11"/>
      <color theme="1"/>
      <name val="Calibri"/>
      <family val="2"/>
      <charset val="1"/>
      <scheme val="minor"/>
    </font>
    <font>
      <b/>
      <sz val="11"/>
      <color theme="1"/>
      <name val="Calibri"/>
      <family val="2"/>
      <scheme val="minor"/>
    </font>
    <font>
      <sz val="9"/>
      <color rgb="FF000000"/>
      <name val="Arial"/>
      <family val="2"/>
    </font>
    <font>
      <sz val="12"/>
      <color theme="1"/>
      <name val="Arial Narrow"/>
      <family val="2"/>
    </font>
    <font>
      <b/>
      <sz val="12"/>
      <color theme="1"/>
      <name val="Arial Narrow"/>
      <family val="2"/>
    </font>
    <font>
      <sz val="11"/>
      <color theme="1"/>
      <name val="Bookman Old Style"/>
      <family val="1"/>
    </font>
    <font>
      <b/>
      <u/>
      <sz val="12"/>
      <color theme="1"/>
      <name val="Arial Narrow"/>
      <family val="2"/>
    </font>
    <font>
      <sz val="12"/>
      <color theme="1"/>
      <name val="Bookman Old Style"/>
      <family val="1"/>
    </font>
    <font>
      <u/>
      <sz val="12"/>
      <color theme="1"/>
      <name val="Bookman Old Style"/>
      <family val="1"/>
    </font>
    <font>
      <b/>
      <sz val="12"/>
      <color theme="1"/>
      <name val="Bookman Old Style"/>
      <family val="1"/>
    </font>
    <font>
      <sz val="12"/>
      <color rgb="FF000000"/>
      <name val="Bookman Old Style"/>
      <family val="1"/>
    </font>
    <font>
      <sz val="12"/>
      <name val="Bookman Old Style"/>
      <family val="1"/>
    </font>
    <font>
      <b/>
      <sz val="12"/>
      <name val="Bookman Old Style"/>
      <family val="1"/>
    </font>
    <font>
      <sz val="8"/>
      <color indexed="8"/>
      <name val="Bookman Old Style"/>
      <family val="1"/>
    </font>
    <font>
      <sz val="8"/>
      <color theme="1"/>
      <name val="Calibri"/>
      <family val="2"/>
      <charset val="1"/>
      <scheme val="minor"/>
    </font>
    <font>
      <sz val="12"/>
      <color theme="1"/>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b/>
      <i/>
      <sz val="12"/>
      <color theme="1"/>
      <name val="Calibri"/>
      <family val="2"/>
      <scheme val="minor"/>
    </font>
    <font>
      <sz val="10"/>
      <color theme="1"/>
      <name val="Bookman Old Style"/>
      <family val="1"/>
    </font>
    <font>
      <sz val="8"/>
      <color theme="1"/>
      <name val="Bookman Old Style"/>
      <family val="1"/>
    </font>
    <font>
      <b/>
      <sz val="8"/>
      <color theme="1"/>
      <name val="Bookman Old Style"/>
      <family val="1"/>
    </font>
    <font>
      <b/>
      <sz val="8"/>
      <color indexed="8"/>
      <name val="Bookman Old Style"/>
      <family val="1"/>
    </font>
    <font>
      <b/>
      <i/>
      <sz val="8"/>
      <color indexed="8"/>
      <name val="Bookman Old Style"/>
      <family val="1"/>
    </font>
    <font>
      <b/>
      <u/>
      <sz val="8"/>
      <color indexed="8"/>
      <name val="Bookman Old Style"/>
      <family val="1"/>
    </font>
    <font>
      <i/>
      <sz val="12"/>
      <color theme="1"/>
      <name val="Calibri"/>
      <family val="2"/>
      <scheme val="minor"/>
    </font>
    <font>
      <sz val="10.5"/>
      <name val="Calibri"/>
      <family val="2"/>
      <scheme val="minor"/>
    </font>
    <font>
      <b/>
      <sz val="10"/>
      <color theme="1"/>
      <name val="Bookman Old Style"/>
      <family val="1"/>
    </font>
    <font>
      <sz val="10"/>
      <name val="Bookman Old Style"/>
      <family val="1"/>
    </font>
    <font>
      <b/>
      <i/>
      <sz val="10"/>
      <color theme="1"/>
      <name val="Bookman Old Style"/>
      <family val="1"/>
    </font>
    <font>
      <i/>
      <sz val="10"/>
      <color theme="1"/>
      <name val="Bookman Old Style"/>
      <family val="1"/>
    </font>
    <font>
      <sz val="10"/>
      <color rgb="FF000000"/>
      <name val="Bookman Old Style"/>
      <family val="1"/>
    </font>
    <font>
      <sz val="8"/>
      <color theme="0"/>
      <name val="Bookman Old Style"/>
      <family val="1"/>
    </font>
    <font>
      <sz val="10"/>
      <color theme="0"/>
      <name val="Bookman Old Style"/>
      <family val="1"/>
    </font>
    <font>
      <i/>
      <sz val="8"/>
      <color indexed="8"/>
      <name val="Bookman Old Style"/>
      <family val="1"/>
    </font>
    <font>
      <b/>
      <sz val="14"/>
      <color theme="1"/>
      <name val="Bookman Old Style"/>
      <family val="1"/>
    </font>
    <font>
      <sz val="14"/>
      <color theme="1"/>
      <name val="Bookman Old Style"/>
      <family val="1"/>
    </font>
    <font>
      <b/>
      <i/>
      <sz val="12"/>
      <color theme="1"/>
      <name val="Bookman Old Style"/>
      <family val="1"/>
    </font>
    <font>
      <i/>
      <sz val="12"/>
      <color theme="1"/>
      <name val="Bookman Old Style"/>
      <family val="1"/>
    </font>
    <font>
      <sz val="10.5"/>
      <name val="Bookman Old Style"/>
      <family val="1"/>
    </font>
    <font>
      <sz val="12"/>
      <color theme="1"/>
      <name val="Arial"/>
      <family val="2"/>
    </font>
    <font>
      <sz val="11"/>
      <color theme="1"/>
      <name val="Arial"/>
      <family val="2"/>
    </font>
    <font>
      <b/>
      <sz val="10"/>
      <color indexed="8"/>
      <name val="Bookman Old Style"/>
      <family val="1"/>
    </font>
    <font>
      <b/>
      <i/>
      <sz val="10"/>
      <color indexed="8"/>
      <name val="Bookman Old Style"/>
      <family val="1"/>
    </font>
    <font>
      <sz val="10"/>
      <color indexed="8"/>
      <name val="Bookman Old Style"/>
      <family val="1"/>
    </font>
    <font>
      <b/>
      <sz val="8"/>
      <color theme="1"/>
      <name val="Calibri"/>
      <family val="2"/>
      <charset val="1"/>
      <scheme val="minor"/>
    </font>
    <font>
      <sz val="9"/>
      <color theme="1"/>
      <name val="Bookman Old Style"/>
      <family val="1"/>
    </font>
    <font>
      <b/>
      <sz val="9"/>
      <color indexed="8"/>
      <name val="Bookman Old Style"/>
      <family val="1"/>
    </font>
    <font>
      <b/>
      <sz val="9"/>
      <color theme="1"/>
      <name val="Bookman Old Style"/>
      <family val="1"/>
    </font>
    <font>
      <sz val="9"/>
      <color theme="1"/>
      <name val="Calibri"/>
      <family val="2"/>
      <charset val="1"/>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diagonal/>
    </border>
    <border>
      <left/>
      <right style="thin">
        <color auto="1"/>
      </right>
      <top style="hair">
        <color auto="1"/>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top style="thin">
        <color auto="1"/>
      </top>
      <bottom style="hair">
        <color auto="1"/>
      </bottom>
      <diagonal/>
    </border>
    <border>
      <left style="thin">
        <color auto="1"/>
      </left>
      <right/>
      <top style="hair">
        <color auto="1"/>
      </top>
      <bottom/>
      <diagonal/>
    </border>
    <border>
      <left style="thin">
        <color auto="1"/>
      </left>
      <right/>
      <top/>
      <bottom style="thin">
        <color auto="1"/>
      </bottom>
      <diagonal/>
    </border>
  </borders>
  <cellStyleXfs count="3">
    <xf numFmtId="0" fontId="0" fillId="0" borderId="0"/>
    <xf numFmtId="164" fontId="3" fillId="0" borderId="0" applyFont="0" applyFill="0" applyBorder="0" applyAlignment="0" applyProtection="0"/>
    <xf numFmtId="43" fontId="3" fillId="0" borderId="0" applyFont="0" applyFill="0" applyBorder="0" applyAlignment="0" applyProtection="0"/>
  </cellStyleXfs>
  <cellXfs count="697">
    <xf numFmtId="0" fontId="0" fillId="0" borderId="0" xfId="0"/>
    <xf numFmtId="0" fontId="2" fillId="0" borderId="0" xfId="0" applyFont="1" applyAlignment="1">
      <alignment horizontal="left" indent="5"/>
    </xf>
    <xf numFmtId="0" fontId="0" fillId="0" borderId="0" xfId="0" applyAlignment="1"/>
    <xf numFmtId="0" fontId="2" fillId="0" borderId="0" xfId="0" applyFont="1" applyAlignment="1"/>
    <xf numFmtId="165" fontId="0" fillId="0" borderId="0" xfId="0" applyNumberFormat="1"/>
    <xf numFmtId="165" fontId="5" fillId="0" borderId="0" xfId="0" applyNumberFormat="1" applyFont="1"/>
    <xf numFmtId="0" fontId="4" fillId="0" borderId="0" xfId="0" applyFont="1" applyAlignment="1">
      <alignment horizontal="center"/>
    </xf>
    <xf numFmtId="0" fontId="5" fillId="0" borderId="0" xfId="0" applyFont="1"/>
    <xf numFmtId="164" fontId="6" fillId="0" borderId="0" xfId="1" applyFont="1" applyFill="1" applyBorder="1" applyAlignment="1">
      <alignment horizontal="left" vertical="center"/>
    </xf>
    <xf numFmtId="164" fontId="0" fillId="0" borderId="0" xfId="0" applyNumberFormat="1"/>
    <xf numFmtId="164" fontId="0" fillId="0" borderId="0" xfId="1" applyFont="1"/>
    <xf numFmtId="0" fontId="0" fillId="0" borderId="0" xfId="0" applyAlignment="1">
      <alignment vertical="center"/>
    </xf>
    <xf numFmtId="166" fontId="0" fillId="0" borderId="0" xfId="1" applyNumberFormat="1" applyFont="1"/>
    <xf numFmtId="0" fontId="4" fillId="0" borderId="0" xfId="0" applyFont="1"/>
    <xf numFmtId="0" fontId="9" fillId="0" borderId="0" xfId="0" applyFont="1"/>
    <xf numFmtId="165" fontId="9" fillId="0" borderId="0" xfId="0" applyNumberFormat="1" applyFont="1"/>
    <xf numFmtId="0" fontId="1" fillId="0" borderId="0" xfId="0" applyFont="1"/>
    <xf numFmtId="0" fontId="0" fillId="0" borderId="0" xfId="0" applyFont="1"/>
    <xf numFmtId="0" fontId="7" fillId="0" borderId="4" xfId="0" applyFont="1" applyBorder="1"/>
    <xf numFmtId="0" fontId="7" fillId="0" borderId="5" xfId="0" applyFont="1" applyBorder="1"/>
    <xf numFmtId="166" fontId="7" fillId="0" borderId="5" xfId="1" applyNumberFormat="1" applyFont="1" applyBorder="1"/>
    <xf numFmtId="166" fontId="7" fillId="0" borderId="6" xfId="1" applyNumberFormat="1" applyFont="1" applyBorder="1"/>
    <xf numFmtId="0" fontId="7" fillId="0" borderId="10" xfId="0" applyFont="1" applyBorder="1"/>
    <xf numFmtId="0" fontId="7" fillId="0" borderId="11" xfId="0" applyFont="1" applyBorder="1"/>
    <xf numFmtId="166" fontId="7" fillId="0" borderId="11" xfId="1" applyNumberFormat="1" applyFont="1" applyBorder="1"/>
    <xf numFmtId="166" fontId="7" fillId="0" borderId="17" xfId="1" applyNumberFormat="1" applyFont="1" applyBorder="1"/>
    <xf numFmtId="166" fontId="7" fillId="0" borderId="9" xfId="1" applyNumberFormat="1" applyFont="1" applyBorder="1"/>
    <xf numFmtId="0" fontId="8" fillId="0" borderId="10" xfId="0" applyFont="1" applyBorder="1"/>
    <xf numFmtId="0" fontId="8" fillId="0" borderId="11" xfId="0" applyFont="1" applyBorder="1"/>
    <xf numFmtId="166" fontId="8" fillId="0" borderId="15" xfId="1" applyNumberFormat="1" applyFont="1" applyBorder="1"/>
    <xf numFmtId="166" fontId="8" fillId="0" borderId="16" xfId="1" applyNumberFormat="1" applyFont="1" applyBorder="1"/>
    <xf numFmtId="166" fontId="7" fillId="0" borderId="12" xfId="1" applyNumberFormat="1" applyFont="1" applyBorder="1"/>
    <xf numFmtId="0" fontId="7" fillId="0" borderId="11" xfId="0" applyFont="1" applyBorder="1" applyAlignment="1"/>
    <xf numFmtId="166" fontId="7" fillId="0" borderId="18" xfId="1" applyNumberFormat="1" applyFont="1" applyBorder="1"/>
    <xf numFmtId="0" fontId="8" fillId="0" borderId="13" xfId="0" applyFont="1" applyBorder="1"/>
    <xf numFmtId="0" fontId="8" fillId="0" borderId="14" xfId="0" applyFont="1" applyBorder="1"/>
    <xf numFmtId="0" fontId="7" fillId="0" borderId="11" xfId="0" applyFont="1" applyBorder="1" applyAlignment="1">
      <alignment wrapText="1"/>
    </xf>
    <xf numFmtId="166" fontId="8" fillId="0" borderId="15" xfId="1" applyNumberFormat="1" applyFont="1" applyBorder="1" applyAlignment="1">
      <alignment horizontal="center" vertical="center"/>
    </xf>
    <xf numFmtId="166" fontId="8" fillId="0" borderId="16" xfId="1" applyNumberFormat="1" applyFont="1" applyBorder="1" applyAlignment="1">
      <alignment horizontal="center" vertical="center" wrapText="1"/>
    </xf>
    <xf numFmtId="0" fontId="8" fillId="0" borderId="0" xfId="0" applyFont="1" applyBorder="1"/>
    <xf numFmtId="166" fontId="8" fillId="0" borderId="0" xfId="1" applyNumberFormat="1" applyFont="1" applyBorder="1"/>
    <xf numFmtId="166" fontId="8" fillId="0" borderId="9" xfId="1" applyNumberFormat="1" applyFont="1" applyBorder="1" applyAlignment="1">
      <alignment vertical="top" wrapText="1"/>
    </xf>
    <xf numFmtId="166" fontId="8" fillId="0" borderId="11" xfId="1" applyNumberFormat="1" applyFont="1" applyBorder="1"/>
    <xf numFmtId="166" fontId="8" fillId="0" borderId="12" xfId="1" applyNumberFormat="1" applyFont="1" applyBorder="1"/>
    <xf numFmtId="0" fontId="0" fillId="0" borderId="7" xfId="0" applyBorder="1"/>
    <xf numFmtId="166" fontId="0" fillId="0" borderId="7" xfId="1" applyNumberFormat="1" applyFont="1" applyBorder="1"/>
    <xf numFmtId="0" fontId="10" fillId="0" borderId="15" xfId="0" applyFont="1" applyBorder="1" applyAlignment="1">
      <alignment horizontal="center" vertical="center"/>
    </xf>
    <xf numFmtId="43" fontId="0" fillId="0" borderId="0" xfId="0" applyNumberFormat="1"/>
    <xf numFmtId="43" fontId="0" fillId="0" borderId="0" xfId="0" applyNumberFormat="1" applyFont="1"/>
    <xf numFmtId="164" fontId="4" fillId="0" borderId="0" xfId="1" applyFont="1" applyAlignment="1">
      <alignment horizontal="center"/>
    </xf>
    <xf numFmtId="164" fontId="5" fillId="0" borderId="0" xfId="1" applyFont="1"/>
    <xf numFmtId="164" fontId="0" fillId="0" borderId="0" xfId="1" applyFont="1" applyAlignment="1">
      <alignment vertical="center"/>
    </xf>
    <xf numFmtId="164" fontId="0" fillId="0" borderId="0" xfId="1" applyFont="1" applyAlignment="1"/>
    <xf numFmtId="164" fontId="0" fillId="0" borderId="0" xfId="1" applyFont="1" applyAlignment="1">
      <alignment horizontal="left"/>
    </xf>
    <xf numFmtId="164" fontId="1" fillId="2" borderId="7" xfId="1" applyFont="1" applyFill="1" applyBorder="1" applyAlignment="1"/>
    <xf numFmtId="164" fontId="1" fillId="2" borderId="0" xfId="1" applyFont="1" applyFill="1" applyBorder="1" applyAlignment="1"/>
    <xf numFmtId="164" fontId="0" fillId="0" borderId="7" xfId="1" applyFont="1" applyBorder="1" applyAlignment="1"/>
    <xf numFmtId="164" fontId="0" fillId="0" borderId="0" xfId="1" applyFont="1" applyBorder="1" applyAlignment="1"/>
    <xf numFmtId="0" fontId="11" fillId="0" borderId="0" xfId="0" applyFont="1" applyAlignment="1">
      <alignment vertical="center"/>
    </xf>
    <xf numFmtId="0" fontId="11" fillId="0" borderId="0" xfId="0" applyFont="1"/>
    <xf numFmtId="0" fontId="11" fillId="0" borderId="0" xfId="0" applyNumberFormat="1" applyFont="1"/>
    <xf numFmtId="166" fontId="11" fillId="0" borderId="0" xfId="1" applyNumberFormat="1" applyFont="1"/>
    <xf numFmtId="165" fontId="11" fillId="0" borderId="0" xfId="0" applyNumberFormat="1" applyFont="1" applyAlignment="1">
      <alignment horizontal="center"/>
    </xf>
    <xf numFmtId="165" fontId="11" fillId="0" borderId="0" xfId="0" applyNumberFormat="1" applyFont="1"/>
    <xf numFmtId="165" fontId="11" fillId="0" borderId="0" xfId="0" applyNumberFormat="1" applyFont="1" applyAlignment="1">
      <alignment horizontal="center" wrapText="1"/>
    </xf>
    <xf numFmtId="165" fontId="11" fillId="0" borderId="7" xfId="1" applyNumberFormat="1" applyFont="1" applyBorder="1"/>
    <xf numFmtId="0" fontId="11" fillId="0" borderId="0" xfId="0" applyNumberFormat="1" applyFont="1" applyAlignment="1"/>
    <xf numFmtId="165" fontId="11" fillId="0" borderId="0" xfId="0" applyNumberFormat="1" applyFont="1" applyAlignment="1"/>
    <xf numFmtId="0" fontId="11" fillId="0" borderId="0" xfId="0" applyNumberFormat="1" applyFont="1" applyAlignment="1">
      <alignment horizontal="left" wrapText="1"/>
    </xf>
    <xf numFmtId="165" fontId="11" fillId="0" borderId="0" xfId="0" applyNumberFormat="1" applyFont="1" applyAlignment="1">
      <alignment horizontal="left" wrapText="1"/>
    </xf>
    <xf numFmtId="39" fontId="11" fillId="0" borderId="0" xfId="1" applyNumberFormat="1" applyFont="1" applyAlignment="1"/>
    <xf numFmtId="165" fontId="11" fillId="0" borderId="0" xfId="0" applyNumberFormat="1" applyFont="1" applyBorder="1" applyAlignment="1">
      <alignment horizontal="center"/>
    </xf>
    <xf numFmtId="165" fontId="12" fillId="0" borderId="0" xfId="0" applyNumberFormat="1" applyFont="1" applyAlignment="1">
      <alignment horizontal="left" indent="5"/>
    </xf>
    <xf numFmtId="165" fontId="12" fillId="0" borderId="0" xfId="0" applyNumberFormat="1" applyFont="1" applyAlignment="1">
      <alignment horizontal="center"/>
    </xf>
    <xf numFmtId="165" fontId="11" fillId="0" borderId="0" xfId="0" applyNumberFormat="1" applyFont="1" applyBorder="1"/>
    <xf numFmtId="0" fontId="11" fillId="0" borderId="0" xfId="0" applyNumberFormat="1" applyFont="1" applyAlignment="1">
      <alignment wrapText="1"/>
    </xf>
    <xf numFmtId="165" fontId="11" fillId="0" borderId="0" xfId="0" applyNumberFormat="1" applyFont="1" applyAlignment="1">
      <alignment wrapText="1"/>
    </xf>
    <xf numFmtId="39" fontId="11" fillId="0" borderId="7" xfId="0" applyNumberFormat="1" applyFont="1" applyBorder="1"/>
    <xf numFmtId="166" fontId="9" fillId="0" borderId="0" xfId="1" applyNumberFormat="1" applyFont="1"/>
    <xf numFmtId="165" fontId="9" fillId="0" borderId="0" xfId="0" applyNumberFormat="1" applyFont="1" applyAlignment="1">
      <alignment horizontal="center"/>
    </xf>
    <xf numFmtId="166" fontId="11" fillId="0" borderId="15" xfId="1" applyNumberFormat="1" applyFont="1" applyBorder="1" applyAlignment="1">
      <alignment horizontal="center"/>
    </xf>
    <xf numFmtId="165" fontId="11" fillId="0" borderId="15" xfId="0" applyNumberFormat="1" applyFont="1" applyBorder="1" applyAlignment="1">
      <alignment horizontal="center"/>
    </xf>
    <xf numFmtId="4" fontId="11" fillId="0" borderId="0" xfId="0" applyNumberFormat="1" applyFont="1" applyAlignment="1">
      <alignment horizontal="right"/>
    </xf>
    <xf numFmtId="167" fontId="11" fillId="0" borderId="0" xfId="1" applyNumberFormat="1" applyFont="1"/>
    <xf numFmtId="167" fontId="11" fillId="0" borderId="0" xfId="0" applyNumberFormat="1" applyFont="1" applyAlignment="1">
      <alignment horizontal="center" wrapText="1"/>
    </xf>
    <xf numFmtId="168" fontId="11" fillId="0" borderId="0" xfId="0" applyNumberFormat="1" applyFont="1"/>
    <xf numFmtId="4" fontId="11" fillId="0" borderId="0" xfId="0" applyNumberFormat="1" applyFont="1" applyAlignment="1"/>
    <xf numFmtId="166" fontId="11" fillId="0" borderId="7" xfId="1" applyNumberFormat="1" applyFont="1" applyBorder="1"/>
    <xf numFmtId="165" fontId="11" fillId="0" borderId="7" xfId="0" applyNumberFormat="1" applyFont="1" applyBorder="1"/>
    <xf numFmtId="0" fontId="13" fillId="0" borderId="0" xfId="0" applyFont="1" applyAlignment="1">
      <alignment horizontal="center"/>
    </xf>
    <xf numFmtId="0" fontId="13" fillId="0" borderId="0" xfId="0" applyNumberFormat="1" applyFont="1" applyAlignment="1">
      <alignment horizontal="center"/>
    </xf>
    <xf numFmtId="166" fontId="13" fillId="0" borderId="15" xfId="1" applyNumberFormat="1" applyFont="1" applyBorder="1" applyAlignment="1">
      <alignment horizontal="center"/>
    </xf>
    <xf numFmtId="165" fontId="13" fillId="0" borderId="15" xfId="0" applyNumberFormat="1" applyFont="1" applyBorder="1" applyAlignment="1">
      <alignment horizontal="center"/>
    </xf>
    <xf numFmtId="0" fontId="11" fillId="0" borderId="0" xfId="0" applyNumberFormat="1" applyFont="1" applyAlignment="1">
      <alignment horizontal="left"/>
    </xf>
    <xf numFmtId="166" fontId="13" fillId="0" borderId="0" xfId="1" applyNumberFormat="1" applyFont="1" applyBorder="1" applyAlignment="1">
      <alignment horizontal="center"/>
    </xf>
    <xf numFmtId="165" fontId="13" fillId="0" borderId="0" xfId="0" applyNumberFormat="1" applyFont="1" applyBorder="1" applyAlignment="1">
      <alignment horizontal="center"/>
    </xf>
    <xf numFmtId="0" fontId="13" fillId="0" borderId="0" xfId="0" applyFont="1"/>
    <xf numFmtId="166" fontId="13" fillId="0" borderId="15" xfId="1" applyNumberFormat="1" applyFont="1" applyBorder="1"/>
    <xf numFmtId="165" fontId="13" fillId="0" borderId="15" xfId="0" applyNumberFormat="1" applyFont="1" applyBorder="1"/>
    <xf numFmtId="165" fontId="13" fillId="0" borderId="0" xfId="0" applyNumberFormat="1" applyFont="1" applyAlignment="1">
      <alignment horizontal="center"/>
    </xf>
    <xf numFmtId="166" fontId="13" fillId="0" borderId="0" xfId="1" applyNumberFormat="1" applyFont="1"/>
    <xf numFmtId="165" fontId="13" fillId="0" borderId="0" xfId="0" applyNumberFormat="1" applyFont="1"/>
    <xf numFmtId="165" fontId="11" fillId="0" borderId="0" xfId="0" applyNumberFormat="1" applyFont="1" applyAlignment="1">
      <alignment horizontal="left"/>
    </xf>
    <xf numFmtId="39" fontId="11" fillId="0" borderId="0" xfId="0" applyNumberFormat="1" applyFont="1"/>
    <xf numFmtId="39" fontId="13" fillId="0" borderId="15" xfId="0" applyNumberFormat="1" applyFont="1" applyBorder="1"/>
    <xf numFmtId="166" fontId="13" fillId="0" borderId="0" xfId="1" applyNumberFormat="1" applyFont="1" applyBorder="1"/>
    <xf numFmtId="165" fontId="13" fillId="0" borderId="0" xfId="0" applyNumberFormat="1" applyFont="1" applyBorder="1"/>
    <xf numFmtId="39" fontId="11" fillId="0" borderId="15" xfId="0" applyNumberFormat="1" applyFont="1" applyBorder="1"/>
    <xf numFmtId="39" fontId="11" fillId="0" borderId="0" xfId="1" applyNumberFormat="1" applyFont="1"/>
    <xf numFmtId="39" fontId="13" fillId="0" borderId="15" xfId="1" applyNumberFormat="1" applyFont="1" applyBorder="1"/>
    <xf numFmtId="168" fontId="11" fillId="0" borderId="0" xfId="1" applyNumberFormat="1" applyFont="1"/>
    <xf numFmtId="168" fontId="11" fillId="0" borderId="0" xfId="0" applyNumberFormat="1" applyFont="1" applyAlignment="1">
      <alignment horizontal="center" wrapText="1"/>
    </xf>
    <xf numFmtId="168" fontId="11" fillId="0" borderId="7" xfId="1" applyNumberFormat="1" applyFont="1" applyBorder="1"/>
    <xf numFmtId="168" fontId="11" fillId="0" borderId="7" xfId="0" applyNumberFormat="1" applyFont="1" applyBorder="1"/>
    <xf numFmtId="168" fontId="13" fillId="0" borderId="15" xfId="1" applyNumberFormat="1" applyFont="1" applyBorder="1"/>
    <xf numFmtId="168" fontId="13" fillId="0" borderId="15" xfId="0" applyNumberFormat="1" applyFont="1" applyBorder="1"/>
    <xf numFmtId="39" fontId="13" fillId="0" borderId="0" xfId="0" applyNumberFormat="1" applyFont="1" applyBorder="1"/>
    <xf numFmtId="166" fontId="11" fillId="0" borderId="15" xfId="1" applyNumberFormat="1" applyFont="1" applyBorder="1" applyAlignment="1">
      <alignment horizontal="center" vertical="center"/>
    </xf>
    <xf numFmtId="165" fontId="11" fillId="0" borderId="15" xfId="0" applyNumberFormat="1" applyFont="1" applyBorder="1" applyAlignment="1">
      <alignment horizontal="center" vertical="center"/>
    </xf>
    <xf numFmtId="168" fontId="11" fillId="0" borderId="0" xfId="1" applyNumberFormat="1" applyFont="1" applyAlignment="1"/>
    <xf numFmtId="168" fontId="11" fillId="0" borderId="0" xfId="0" applyNumberFormat="1" applyFont="1" applyAlignment="1"/>
    <xf numFmtId="0" fontId="11" fillId="0" borderId="0" xfId="0" applyFont="1" applyAlignment="1"/>
    <xf numFmtId="166" fontId="11" fillId="0" borderId="0" xfId="1" applyNumberFormat="1" applyFont="1" applyAlignment="1"/>
    <xf numFmtId="166" fontId="11" fillId="0" borderId="7" xfId="1" applyNumberFormat="1" applyFont="1" applyBorder="1" applyAlignment="1"/>
    <xf numFmtId="165" fontId="11" fillId="0" borderId="7" xfId="0" applyNumberFormat="1" applyFont="1" applyBorder="1" applyAlignment="1"/>
    <xf numFmtId="166" fontId="13" fillId="0" borderId="15" xfId="1" applyNumberFormat="1" applyFont="1" applyBorder="1" applyAlignment="1"/>
    <xf numFmtId="165" fontId="13" fillId="0" borderId="15" xfId="0" applyNumberFormat="1" applyFont="1" applyBorder="1" applyAlignment="1"/>
    <xf numFmtId="166" fontId="13" fillId="0" borderId="0" xfId="1" applyNumberFormat="1" applyFont="1" applyBorder="1" applyAlignment="1"/>
    <xf numFmtId="165" fontId="13" fillId="0" borderId="0" xfId="0" applyNumberFormat="1" applyFont="1" applyBorder="1" applyAlignment="1"/>
    <xf numFmtId="166" fontId="11" fillId="3" borderId="0" xfId="1" applyNumberFormat="1" applyFont="1" applyFill="1" applyAlignment="1"/>
    <xf numFmtId="165" fontId="11" fillId="3" borderId="0" xfId="0" applyNumberFormat="1" applyFont="1" applyFill="1" applyAlignment="1">
      <alignment horizontal="center"/>
    </xf>
    <xf numFmtId="165" fontId="11" fillId="3" borderId="0" xfId="0" applyNumberFormat="1" applyFont="1" applyFill="1" applyAlignment="1"/>
    <xf numFmtId="166" fontId="11" fillId="3" borderId="0" xfId="1" applyNumberFormat="1" applyFont="1" applyFill="1" applyAlignment="1">
      <alignment horizontal="right"/>
    </xf>
    <xf numFmtId="165" fontId="11" fillId="3" borderId="0" xfId="0" applyNumberFormat="1" applyFont="1" applyFill="1" applyAlignment="1">
      <alignment horizontal="right"/>
    </xf>
    <xf numFmtId="168" fontId="11" fillId="3" borderId="0" xfId="0" applyNumberFormat="1" applyFont="1" applyFill="1" applyAlignment="1"/>
    <xf numFmtId="166" fontId="11" fillId="3" borderId="0" xfId="1" applyNumberFormat="1" applyFont="1" applyFill="1" applyBorder="1" applyAlignment="1">
      <alignment horizontal="right" vertical="center"/>
    </xf>
    <xf numFmtId="165" fontId="11" fillId="0" borderId="0" xfId="0" applyNumberFormat="1" applyFont="1" applyAlignment="1">
      <alignment horizontal="center" vertical="center" wrapText="1"/>
    </xf>
    <xf numFmtId="165" fontId="11" fillId="3" borderId="0" xfId="0" applyNumberFormat="1" applyFont="1" applyFill="1" applyBorder="1" applyAlignment="1">
      <alignment horizontal="right" vertical="center"/>
    </xf>
    <xf numFmtId="168" fontId="11" fillId="3" borderId="0" xfId="0" applyNumberFormat="1" applyFont="1" applyFill="1" applyAlignment="1">
      <alignment vertical="center"/>
    </xf>
    <xf numFmtId="166" fontId="11" fillId="3" borderId="7" xfId="1" applyNumberFormat="1" applyFont="1" applyFill="1" applyBorder="1" applyAlignment="1">
      <alignment horizontal="right" vertical="center"/>
    </xf>
    <xf numFmtId="165" fontId="11" fillId="3" borderId="7" xfId="0" applyNumberFormat="1" applyFont="1" applyFill="1" applyBorder="1" applyAlignment="1">
      <alignment horizontal="right" vertical="center"/>
    </xf>
    <xf numFmtId="0" fontId="11" fillId="0" borderId="0" xfId="0" applyNumberFormat="1" applyFont="1" applyAlignment="1">
      <alignment horizontal="center"/>
    </xf>
    <xf numFmtId="166" fontId="13" fillId="3" borderId="15" xfId="1" applyNumberFormat="1" applyFont="1" applyFill="1" applyBorder="1" applyAlignment="1">
      <alignment horizontal="right" vertical="center"/>
    </xf>
    <xf numFmtId="165" fontId="13" fillId="3" borderId="15" xfId="0" applyNumberFormat="1" applyFont="1" applyFill="1" applyBorder="1" applyAlignment="1">
      <alignment horizontal="right" vertical="center"/>
    </xf>
    <xf numFmtId="168" fontId="13" fillId="3" borderId="15" xfId="0" applyNumberFormat="1" applyFont="1" applyFill="1" applyBorder="1" applyAlignment="1">
      <alignment vertical="center"/>
    </xf>
    <xf numFmtId="166" fontId="11" fillId="3" borderId="0" xfId="1" applyNumberFormat="1" applyFont="1" applyFill="1" applyAlignment="1">
      <alignment vertical="center"/>
    </xf>
    <xf numFmtId="165" fontId="11" fillId="3" borderId="0" xfId="0" applyNumberFormat="1" applyFont="1" applyFill="1" applyAlignment="1">
      <alignment horizontal="center" vertical="center"/>
    </xf>
    <xf numFmtId="165" fontId="11" fillId="3" borderId="0" xfId="0" applyNumberFormat="1" applyFont="1" applyFill="1" applyAlignment="1">
      <alignment vertical="center"/>
    </xf>
    <xf numFmtId="166" fontId="13" fillId="3" borderId="0" xfId="1" applyNumberFormat="1" applyFont="1" applyFill="1" applyBorder="1"/>
    <xf numFmtId="165" fontId="13" fillId="3" borderId="0" xfId="0" applyNumberFormat="1" applyFont="1" applyFill="1" applyBorder="1" applyAlignment="1">
      <alignment horizontal="center"/>
    </xf>
    <xf numFmtId="165" fontId="13" fillId="3" borderId="0" xfId="0" applyNumberFormat="1" applyFont="1" applyFill="1" applyBorder="1"/>
    <xf numFmtId="166" fontId="11" fillId="3" borderId="7" xfId="1" applyNumberFormat="1" applyFont="1" applyFill="1" applyBorder="1" applyAlignment="1"/>
    <xf numFmtId="165" fontId="11" fillId="3" borderId="7" xfId="0" applyNumberFormat="1" applyFont="1" applyFill="1" applyBorder="1" applyAlignment="1"/>
    <xf numFmtId="166" fontId="11" fillId="0" borderId="0" xfId="1" applyNumberFormat="1" applyFont="1" applyBorder="1"/>
    <xf numFmtId="166" fontId="12" fillId="0" borderId="0" xfId="1" applyNumberFormat="1" applyFont="1" applyBorder="1" applyAlignment="1"/>
    <xf numFmtId="165" fontId="12" fillId="0" borderId="0" xfId="0" applyNumberFormat="1" applyFont="1" applyBorder="1" applyAlignment="1">
      <alignment horizontal="center"/>
    </xf>
    <xf numFmtId="165" fontId="12" fillId="0" borderId="0" xfId="0" applyNumberFormat="1" applyFont="1" applyBorder="1" applyAlignment="1"/>
    <xf numFmtId="166" fontId="12" fillId="0" borderId="0" xfId="1" applyNumberFormat="1" applyFont="1" applyAlignment="1"/>
    <xf numFmtId="165" fontId="12" fillId="0" borderId="0" xfId="0" applyNumberFormat="1" applyFont="1" applyAlignment="1"/>
    <xf numFmtId="165" fontId="11" fillId="0" borderId="15" xfId="0" applyNumberFormat="1" applyFont="1" applyBorder="1" applyAlignment="1">
      <alignment horizontal="center" vertical="center" wrapText="1"/>
    </xf>
    <xf numFmtId="165" fontId="11" fillId="0" borderId="0" xfId="1" applyNumberFormat="1" applyFont="1" applyAlignment="1"/>
    <xf numFmtId="165" fontId="13" fillId="0" borderId="15" xfId="1" applyNumberFormat="1" applyFont="1" applyBorder="1" applyAlignment="1"/>
    <xf numFmtId="166" fontId="11" fillId="0" borderId="0" xfId="1" applyNumberFormat="1" applyFont="1" applyBorder="1" applyAlignment="1"/>
    <xf numFmtId="165" fontId="11" fillId="0" borderId="0" xfId="1" applyNumberFormat="1" applyFont="1" applyBorder="1" applyAlignment="1">
      <alignment horizontal="center"/>
    </xf>
    <xf numFmtId="165" fontId="11" fillId="0" borderId="0" xfId="1" applyNumberFormat="1" applyFont="1" applyBorder="1" applyAlignment="1"/>
    <xf numFmtId="166" fontId="12" fillId="0" borderId="0" xfId="1" applyNumberFormat="1" applyFont="1" applyAlignment="1">
      <alignment horizontal="left" indent="5"/>
    </xf>
    <xf numFmtId="0" fontId="11" fillId="0" borderId="0" xfId="0" applyNumberFormat="1" applyFont="1" applyAlignment="1">
      <alignment horizontal="left" indent="15"/>
    </xf>
    <xf numFmtId="165" fontId="11" fillId="0" borderId="0" xfId="0" applyNumberFormat="1" applyFont="1" applyAlignment="1">
      <alignment horizontal="left" indent="15"/>
    </xf>
    <xf numFmtId="0" fontId="11" fillId="0" borderId="0" xfId="0" applyNumberFormat="1" applyFont="1" applyAlignment="1">
      <alignment horizontal="left" indent="5"/>
    </xf>
    <xf numFmtId="0" fontId="9" fillId="0" borderId="0" xfId="0" applyNumberFormat="1" applyFont="1"/>
    <xf numFmtId="166" fontId="11" fillId="3" borderId="0" xfId="1" applyNumberFormat="1" applyFont="1" applyFill="1"/>
    <xf numFmtId="165" fontId="11" fillId="3" borderId="0" xfId="0" applyNumberFormat="1" applyFont="1" applyFill="1"/>
    <xf numFmtId="168" fontId="13" fillId="0" borderId="0" xfId="1" applyNumberFormat="1" applyFont="1" applyBorder="1"/>
    <xf numFmtId="168" fontId="13" fillId="0" borderId="0" xfId="0" applyNumberFormat="1" applyFont="1" applyBorder="1"/>
    <xf numFmtId="0" fontId="11" fillId="0" borderId="0" xfId="0" applyNumberFormat="1" applyFont="1" applyAlignment="1">
      <alignment vertical="center"/>
    </xf>
    <xf numFmtId="0" fontId="11" fillId="0" borderId="0" xfId="0" applyNumberFormat="1" applyFont="1" applyAlignment="1">
      <alignment vertical="center" wrapText="1"/>
    </xf>
    <xf numFmtId="165" fontId="14" fillId="3" borderId="0" xfId="1" applyNumberFormat="1" applyFont="1" applyFill="1" applyBorder="1" applyAlignment="1">
      <alignment horizontal="left"/>
    </xf>
    <xf numFmtId="166" fontId="11" fillId="3" borderId="0" xfId="1" applyNumberFormat="1" applyFont="1" applyFill="1" applyBorder="1" applyAlignment="1"/>
    <xf numFmtId="165" fontId="11" fillId="3" borderId="0" xfId="0" applyNumberFormat="1" applyFont="1" applyFill="1" applyBorder="1" applyAlignment="1"/>
    <xf numFmtId="166" fontId="13" fillId="3" borderId="15" xfId="1" applyNumberFormat="1" applyFont="1" applyFill="1" applyBorder="1" applyAlignment="1"/>
    <xf numFmtId="165" fontId="13" fillId="3" borderId="15" xfId="0" applyNumberFormat="1" applyFont="1" applyFill="1" applyBorder="1" applyAlignment="1"/>
    <xf numFmtId="165" fontId="11" fillId="0" borderId="0" xfId="0" applyNumberFormat="1" applyFont="1" applyAlignment="1">
      <alignment horizontal="left" wrapText="1"/>
    </xf>
    <xf numFmtId="165" fontId="11" fillId="0" borderId="0" xfId="0" applyNumberFormat="1" applyFont="1" applyAlignment="1">
      <alignment horizontal="left" wrapText="1"/>
    </xf>
    <xf numFmtId="49" fontId="11" fillId="0" borderId="0" xfId="0" applyNumberFormat="1" applyFont="1"/>
    <xf numFmtId="49" fontId="11" fillId="0" borderId="15" xfId="1" applyNumberFormat="1" applyFont="1" applyBorder="1" applyAlignment="1">
      <alignment horizontal="center" vertical="center"/>
    </xf>
    <xf numFmtId="49" fontId="11" fillId="0" borderId="15" xfId="0" applyNumberFormat="1" applyFont="1" applyBorder="1" applyAlignment="1">
      <alignment horizontal="center" vertical="center"/>
    </xf>
    <xf numFmtId="165" fontId="11" fillId="0" borderId="0" xfId="0" applyNumberFormat="1" applyFont="1" applyAlignment="1">
      <alignment horizontal="left" wrapText="1"/>
    </xf>
    <xf numFmtId="165" fontId="11" fillId="0" borderId="0" xfId="0" applyNumberFormat="1" applyFont="1" applyAlignment="1">
      <alignment horizontal="left" wrapText="1"/>
    </xf>
    <xf numFmtId="166" fontId="7" fillId="0" borderId="17" xfId="1" applyNumberFormat="1" applyFont="1" applyFill="1" applyBorder="1"/>
    <xf numFmtId="164" fontId="11" fillId="0" borderId="0" xfId="1" applyFont="1"/>
    <xf numFmtId="0" fontId="15" fillId="0" borderId="0" xfId="0" applyFont="1"/>
    <xf numFmtId="164" fontId="15" fillId="0" borderId="0" xfId="1" applyFont="1"/>
    <xf numFmtId="0" fontId="15" fillId="0" borderId="0" xfId="0" applyFont="1" applyAlignment="1"/>
    <xf numFmtId="0" fontId="15" fillId="0" borderId="0" xfId="0" applyFont="1" applyAlignment="1">
      <alignment horizontal="left"/>
    </xf>
    <xf numFmtId="0" fontId="16" fillId="0" borderId="19" xfId="0" applyFont="1" applyBorder="1" applyAlignment="1">
      <alignment horizontal="center" vertical="center" wrapText="1"/>
    </xf>
    <xf numFmtId="164" fontId="16" fillId="0" borderId="19" xfId="1" applyFont="1" applyBorder="1" applyAlignment="1">
      <alignment horizontal="center" vertical="center" wrapText="1"/>
    </xf>
    <xf numFmtId="164" fontId="16" fillId="0" borderId="22" xfId="1" applyFont="1" applyBorder="1" applyAlignment="1">
      <alignment horizontal="center" vertical="center" wrapText="1"/>
    </xf>
    <xf numFmtId="0" fontId="16" fillId="0" borderId="23" xfId="0" applyFont="1" applyBorder="1" applyAlignment="1">
      <alignment horizontal="center" vertical="center" wrapText="1"/>
    </xf>
    <xf numFmtId="0" fontId="15" fillId="0" borderId="24" xfId="0" applyFont="1" applyBorder="1" applyAlignment="1">
      <alignment vertical="center"/>
    </xf>
    <xf numFmtId="0" fontId="15" fillId="0" borderId="24" xfId="0" applyFont="1" applyBorder="1" applyAlignment="1">
      <alignment vertical="center" wrapText="1"/>
    </xf>
    <xf numFmtId="164" fontId="15" fillId="0" borderId="24" xfId="1" applyFont="1" applyBorder="1" applyAlignment="1">
      <alignment vertical="center"/>
    </xf>
    <xf numFmtId="164" fontId="15" fillId="0" borderId="16" xfId="1" applyFont="1" applyBorder="1" applyAlignment="1">
      <alignment vertical="center"/>
    </xf>
    <xf numFmtId="0" fontId="17" fillId="0" borderId="21" xfId="0" applyFont="1" applyBorder="1" applyAlignment="1">
      <alignment horizontal="center" vertical="center"/>
    </xf>
    <xf numFmtId="0" fontId="18" fillId="0" borderId="0" xfId="0" applyFont="1"/>
    <xf numFmtId="0" fontId="17" fillId="0" borderId="24" xfId="0" applyFont="1" applyBorder="1" applyAlignment="1">
      <alignment horizontal="center" vertical="center"/>
    </xf>
    <xf numFmtId="0" fontId="19" fillId="3" borderId="0" xfId="0" applyFont="1" applyFill="1"/>
    <xf numFmtId="0" fontId="19" fillId="0" borderId="0" xfId="0" applyFont="1"/>
    <xf numFmtId="0" fontId="21" fillId="0" borderId="0" xfId="0" applyFont="1"/>
    <xf numFmtId="0" fontId="20" fillId="0" borderId="0" xfId="0" applyFont="1"/>
    <xf numFmtId="0" fontId="22" fillId="0" borderId="0" xfId="0" applyFont="1"/>
    <xf numFmtId="0" fontId="23" fillId="0" borderId="0" xfId="0" applyFont="1"/>
    <xf numFmtId="0" fontId="22" fillId="0" borderId="0" xfId="0" applyFont="1" applyAlignment="1">
      <alignment horizontal="center"/>
    </xf>
    <xf numFmtId="0" fontId="15" fillId="0" borderId="24" xfId="0" applyFont="1" applyBorder="1"/>
    <xf numFmtId="164" fontId="15" fillId="0" borderId="24" xfId="1" applyFont="1" applyBorder="1"/>
    <xf numFmtId="165" fontId="11" fillId="0" borderId="0" xfId="0" applyNumberFormat="1" applyFont="1" applyAlignment="1">
      <alignment horizontal="left" wrapText="1"/>
    </xf>
    <xf numFmtId="166" fontId="11" fillId="0" borderId="0" xfId="1" applyNumberFormat="1" applyFont="1" applyFill="1" applyAlignment="1"/>
    <xf numFmtId="0" fontId="24" fillId="0" borderId="0" xfId="0" applyFont="1"/>
    <xf numFmtId="0" fontId="25" fillId="0" borderId="0" xfId="0" applyFont="1"/>
    <xf numFmtId="164" fontId="25" fillId="0" borderId="0" xfId="1" applyFont="1"/>
    <xf numFmtId="0" fontId="27" fillId="0" borderId="0" xfId="0" applyFont="1"/>
    <xf numFmtId="0" fontId="17" fillId="0" borderId="0" xfId="0" applyFont="1"/>
    <xf numFmtId="0" fontId="27" fillId="0" borderId="0" xfId="0" applyFont="1" applyFill="1" applyAlignment="1" applyProtection="1">
      <alignment horizontal="center" vertical="top"/>
      <protection locked="0"/>
    </xf>
    <xf numFmtId="0" fontId="27" fillId="0" borderId="19" xfId="0" applyFont="1" applyBorder="1" applyAlignment="1">
      <alignment horizontal="center" vertical="center"/>
    </xf>
    <xf numFmtId="0" fontId="27" fillId="0" borderId="19" xfId="0" applyFont="1" applyFill="1" applyBorder="1" applyAlignment="1" applyProtection="1">
      <alignment horizontal="center" vertical="center"/>
      <protection locked="0"/>
    </xf>
    <xf numFmtId="0" fontId="27" fillId="0" borderId="23" xfId="0" applyFont="1" applyFill="1" applyBorder="1" applyAlignment="1" applyProtection="1">
      <alignment horizontal="center" vertical="center"/>
      <protection locked="0"/>
    </xf>
    <xf numFmtId="0" fontId="27" fillId="0" borderId="23" xfId="0" applyFont="1" applyBorder="1" applyAlignment="1">
      <alignment horizontal="center" vertical="center"/>
    </xf>
    <xf numFmtId="0" fontId="27" fillId="0" borderId="21" xfId="0" applyFont="1" applyFill="1" applyBorder="1" applyAlignment="1" applyProtection="1">
      <alignment horizontal="center" vertical="center"/>
      <protection locked="0"/>
    </xf>
    <xf numFmtId="0" fontId="27" fillId="0" borderId="21" xfId="0" applyFont="1" applyBorder="1" applyAlignment="1">
      <alignment horizontal="center" vertical="center"/>
    </xf>
    <xf numFmtId="1" fontId="27" fillId="0" borderId="21" xfId="0" applyNumberFormat="1" applyFont="1" applyFill="1" applyBorder="1" applyAlignment="1" applyProtection="1">
      <alignment horizontal="center" vertical="center"/>
      <protection locked="0"/>
    </xf>
    <xf numFmtId="0" fontId="27" fillId="0" borderId="25" xfId="0" applyFont="1" applyBorder="1" applyAlignment="1">
      <alignment vertical="center"/>
    </xf>
    <xf numFmtId="49" fontId="27" fillId="0" borderId="25" xfId="0" applyNumberFormat="1" applyFont="1" applyFill="1" applyBorder="1" applyAlignment="1" applyProtection="1">
      <alignment horizontal="left" vertical="center"/>
      <protection locked="0"/>
    </xf>
    <xf numFmtId="0" fontId="27" fillId="0" borderId="25" xfId="0" applyFont="1" applyFill="1" applyBorder="1" applyAlignment="1" applyProtection="1">
      <alignment horizontal="left" vertical="center"/>
      <protection locked="0"/>
    </xf>
    <xf numFmtId="164" fontId="27" fillId="0" borderId="25" xfId="1" applyFont="1" applyBorder="1" applyAlignment="1">
      <alignment vertical="center"/>
    </xf>
    <xf numFmtId="0" fontId="27" fillId="0" borderId="26" xfId="0" applyFont="1" applyBorder="1" applyAlignment="1">
      <alignment vertical="center"/>
    </xf>
    <xf numFmtId="49" fontId="27" fillId="0" borderId="26" xfId="0" applyNumberFormat="1" applyFont="1" applyFill="1" applyBorder="1" applyAlignment="1" applyProtection="1">
      <alignment horizontal="left" vertical="center"/>
      <protection locked="0"/>
    </xf>
    <xf numFmtId="0" fontId="27" fillId="0" borderId="26" xfId="0" applyFont="1" applyFill="1" applyBorder="1" applyAlignment="1" applyProtection="1">
      <alignment horizontal="left" vertical="center"/>
      <protection locked="0"/>
    </xf>
    <xf numFmtId="164" fontId="27" fillId="0" borderId="26" xfId="1" applyFont="1" applyFill="1" applyBorder="1" applyAlignment="1" applyProtection="1">
      <alignment horizontal="right" vertical="center"/>
      <protection locked="0"/>
    </xf>
    <xf numFmtId="0" fontId="28" fillId="0" borderId="26" xfId="0" applyFont="1" applyBorder="1" applyAlignment="1">
      <alignment vertical="center"/>
    </xf>
    <xf numFmtId="49" fontId="28" fillId="0" borderId="26" xfId="0" applyNumberFormat="1" applyFont="1" applyFill="1" applyBorder="1" applyAlignment="1" applyProtection="1">
      <alignment horizontal="left" vertical="center"/>
      <protection locked="0"/>
    </xf>
    <xf numFmtId="0" fontId="28" fillId="0" borderId="26" xfId="0" applyFont="1" applyFill="1" applyBorder="1" applyAlignment="1" applyProtection="1">
      <alignment horizontal="left" vertical="center"/>
      <protection locked="0"/>
    </xf>
    <xf numFmtId="0" fontId="28" fillId="0" borderId="26" xfId="0" applyFont="1" applyFill="1" applyBorder="1" applyAlignment="1" applyProtection="1">
      <alignment horizontal="left" vertical="center" wrapText="1"/>
      <protection locked="0"/>
    </xf>
    <xf numFmtId="164" fontId="28" fillId="0" borderId="26" xfId="1" applyFont="1" applyFill="1" applyBorder="1" applyAlignment="1" applyProtection="1">
      <alignment horizontal="right" vertical="center"/>
      <protection locked="0"/>
    </xf>
    <xf numFmtId="0" fontId="17" fillId="0" borderId="26" xfId="0" applyFont="1" applyBorder="1" applyAlignment="1">
      <alignment vertical="center"/>
    </xf>
    <xf numFmtId="49" fontId="17" fillId="0" borderId="26" xfId="0" applyNumberFormat="1" applyFont="1" applyFill="1" applyBorder="1" applyAlignment="1" applyProtection="1">
      <alignment horizontal="left" vertical="center"/>
      <protection locked="0"/>
    </xf>
    <xf numFmtId="0" fontId="17" fillId="0" borderId="26" xfId="0" applyFont="1" applyFill="1" applyBorder="1" applyAlignment="1" applyProtection="1">
      <alignment horizontal="left" vertical="center"/>
      <protection locked="0"/>
    </xf>
    <xf numFmtId="164" fontId="17" fillId="0" borderId="26" xfId="1" applyFont="1" applyFill="1" applyBorder="1" applyAlignment="1" applyProtection="1">
      <alignment horizontal="right" vertical="center"/>
      <protection locked="0"/>
    </xf>
    <xf numFmtId="0" fontId="17" fillId="0" borderId="26" xfId="0" applyFont="1" applyFill="1" applyBorder="1" applyAlignment="1" applyProtection="1">
      <alignment horizontal="left" vertical="center" wrapText="1"/>
      <protection locked="0"/>
    </xf>
    <xf numFmtId="0" fontId="17" fillId="0" borderId="27" xfId="0" applyFont="1" applyBorder="1" applyAlignment="1">
      <alignment vertical="center"/>
    </xf>
    <xf numFmtId="49" fontId="17" fillId="0" borderId="27" xfId="0" applyNumberFormat="1" applyFont="1" applyBorder="1" applyAlignment="1">
      <alignment vertical="center"/>
    </xf>
    <xf numFmtId="0" fontId="27" fillId="0" borderId="27" xfId="0" applyFont="1" applyFill="1" applyBorder="1" applyAlignment="1" applyProtection="1">
      <alignment horizontal="center" vertical="center"/>
      <protection locked="0"/>
    </xf>
    <xf numFmtId="164" fontId="27" fillId="0" borderId="27" xfId="1" applyFont="1" applyFill="1" applyBorder="1" applyAlignment="1" applyProtection="1">
      <alignment horizontal="right" vertical="center"/>
      <protection locked="0"/>
    </xf>
    <xf numFmtId="0" fontId="17" fillId="0" borderId="25" xfId="0" applyFont="1" applyBorder="1" applyAlignment="1">
      <alignment vertical="center"/>
    </xf>
    <xf numFmtId="49" fontId="17" fillId="0" borderId="25" xfId="0" applyNumberFormat="1" applyFont="1" applyFill="1" applyBorder="1" applyAlignment="1" applyProtection="1">
      <alignment horizontal="left" vertical="center"/>
      <protection locked="0"/>
    </xf>
    <xf numFmtId="0" fontId="17" fillId="0" borderId="30" xfId="0" applyFont="1" applyBorder="1" applyAlignment="1">
      <alignment vertical="center"/>
    </xf>
    <xf numFmtId="0" fontId="25" fillId="0" borderId="24" xfId="0" applyFont="1" applyBorder="1"/>
    <xf numFmtId="164" fontId="17" fillId="0" borderId="24" xfId="1" applyFont="1" applyBorder="1" applyAlignment="1">
      <alignment vertical="center"/>
    </xf>
    <xf numFmtId="49" fontId="27" fillId="0" borderId="26" xfId="0" applyNumberFormat="1" applyFont="1" applyBorder="1" applyAlignment="1">
      <alignment vertical="center"/>
    </xf>
    <xf numFmtId="0" fontId="27" fillId="0" borderId="10" xfId="0" applyFont="1" applyBorder="1" applyAlignment="1">
      <alignment vertical="center"/>
    </xf>
    <xf numFmtId="164" fontId="27" fillId="0" borderId="24" xfId="1" applyFont="1" applyFill="1" applyBorder="1" applyAlignment="1" applyProtection="1">
      <alignment horizontal="right" vertical="center"/>
      <protection locked="0"/>
    </xf>
    <xf numFmtId="49" fontId="17" fillId="0" borderId="26" xfId="0" applyNumberFormat="1" applyFont="1" applyBorder="1" applyAlignment="1">
      <alignment vertical="center"/>
    </xf>
    <xf numFmtId="0" fontId="27" fillId="0" borderId="10" xfId="0" applyFont="1" applyFill="1" applyBorder="1" applyAlignment="1" applyProtection="1">
      <alignment horizontal="left" vertical="center" wrapText="1"/>
      <protection locked="0"/>
    </xf>
    <xf numFmtId="0" fontId="27" fillId="0" borderId="10" xfId="0" applyFont="1" applyFill="1" applyBorder="1" applyAlignment="1" applyProtection="1">
      <alignment horizontal="left" vertical="center"/>
      <protection locked="0"/>
    </xf>
    <xf numFmtId="0" fontId="28" fillId="0" borderId="10" xfId="0" applyFont="1" applyFill="1" applyBorder="1" applyAlignment="1" applyProtection="1">
      <alignment horizontal="left" vertical="center" wrapText="1"/>
      <protection locked="0"/>
    </xf>
    <xf numFmtId="164" fontId="28" fillId="0" borderId="24" xfId="1" applyFont="1" applyFill="1" applyBorder="1" applyAlignment="1" applyProtection="1">
      <alignment horizontal="right" vertical="center"/>
      <protection locked="0"/>
    </xf>
    <xf numFmtId="0" fontId="17" fillId="0" borderId="10" xfId="0" applyFont="1" applyFill="1" applyBorder="1" applyAlignment="1" applyProtection="1">
      <alignment horizontal="left" vertical="center"/>
      <protection locked="0"/>
    </xf>
    <xf numFmtId="164" fontId="17" fillId="0" borderId="24" xfId="1" applyFont="1" applyFill="1" applyBorder="1" applyAlignment="1" applyProtection="1">
      <alignment horizontal="right" vertical="center"/>
      <protection locked="0"/>
    </xf>
    <xf numFmtId="0" fontId="17" fillId="0" borderId="10" xfId="0" applyFont="1" applyFill="1" applyBorder="1" applyAlignment="1" applyProtection="1">
      <alignment horizontal="left" vertical="center" wrapText="1"/>
      <protection locked="0"/>
    </xf>
    <xf numFmtId="49" fontId="27" fillId="0" borderId="26" xfId="0" applyNumberFormat="1" applyFont="1" applyFill="1" applyBorder="1" applyAlignment="1" applyProtection="1">
      <alignment horizontal="center" vertical="center"/>
      <protection locked="0"/>
    </xf>
    <xf numFmtId="0" fontId="28" fillId="0" borderId="10" xfId="0" applyFont="1" applyFill="1" applyBorder="1" applyAlignment="1" applyProtection="1">
      <alignment horizontal="left" vertical="center"/>
      <protection locked="0"/>
    </xf>
    <xf numFmtId="169" fontId="28" fillId="0" borderId="24" xfId="2" applyNumberFormat="1" applyFont="1" applyFill="1" applyBorder="1" applyAlignment="1" applyProtection="1">
      <alignment horizontal="right" vertical="center"/>
      <protection locked="0"/>
    </xf>
    <xf numFmtId="37" fontId="28" fillId="0" borderId="24" xfId="1" applyNumberFormat="1" applyFont="1" applyFill="1" applyBorder="1" applyAlignment="1" applyProtection="1">
      <alignment horizontal="right" vertical="center"/>
      <protection locked="0"/>
    </xf>
    <xf numFmtId="49" fontId="17" fillId="0" borderId="28" xfId="0" applyNumberFormat="1" applyFont="1" applyFill="1" applyBorder="1" applyAlignment="1" applyProtection="1">
      <alignment horizontal="left" vertical="center"/>
      <protection locked="0"/>
    </xf>
    <xf numFmtId="0" fontId="17" fillId="0" borderId="28" xfId="0" applyFont="1" applyBorder="1" applyAlignment="1">
      <alignment vertical="center"/>
    </xf>
    <xf numFmtId="0" fontId="17" fillId="0" borderId="31" xfId="0" applyFont="1" applyFill="1" applyBorder="1" applyAlignment="1" applyProtection="1">
      <alignment horizontal="left" vertical="center" wrapText="1"/>
      <protection locked="0"/>
    </xf>
    <xf numFmtId="49" fontId="28" fillId="0" borderId="25" xfId="0" applyNumberFormat="1" applyFont="1" applyFill="1" applyBorder="1" applyAlignment="1" applyProtection="1">
      <alignment horizontal="left" vertical="center"/>
      <protection locked="0"/>
    </xf>
    <xf numFmtId="0" fontId="28" fillId="0" borderId="25" xfId="0" applyFont="1" applyBorder="1" applyAlignment="1">
      <alignment vertical="center"/>
    </xf>
    <xf numFmtId="0" fontId="28" fillId="0" borderId="30" xfId="0" applyFont="1" applyFill="1" applyBorder="1" applyAlignment="1" applyProtection="1">
      <alignment horizontal="left" vertical="center"/>
      <protection locked="0"/>
    </xf>
    <xf numFmtId="49" fontId="28" fillId="0" borderId="10" xfId="0" applyNumberFormat="1" applyFont="1" applyBorder="1" applyAlignment="1">
      <alignment vertical="center" wrapText="1"/>
    </xf>
    <xf numFmtId="49" fontId="17" fillId="0" borderId="27" xfId="0" applyNumberFormat="1" applyFont="1" applyFill="1" applyBorder="1" applyAlignment="1" applyProtection="1">
      <alignment horizontal="left" vertical="center"/>
      <protection locked="0"/>
    </xf>
    <xf numFmtId="0" fontId="17" fillId="0" borderId="13" xfId="0" applyFont="1" applyFill="1" applyBorder="1" applyAlignment="1" applyProtection="1">
      <alignment horizontal="left" vertical="center"/>
      <protection locked="0"/>
    </xf>
    <xf numFmtId="49" fontId="17" fillId="0" borderId="2" xfId="0" applyNumberFormat="1" applyFont="1" applyFill="1" applyBorder="1" applyAlignment="1" applyProtection="1">
      <alignment horizontal="left" vertical="center"/>
      <protection locked="0"/>
    </xf>
    <xf numFmtId="0" fontId="17" fillId="0" borderId="2" xfId="0" applyFont="1" applyBorder="1" applyAlignment="1">
      <alignment vertical="center"/>
    </xf>
    <xf numFmtId="0" fontId="17" fillId="0" borderId="2" xfId="0"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protection locked="0"/>
    </xf>
    <xf numFmtId="0" fontId="27" fillId="0" borderId="29" xfId="0" applyFont="1" applyBorder="1" applyAlignment="1">
      <alignment vertical="center"/>
    </xf>
    <xf numFmtId="0" fontId="27" fillId="0" borderId="4" xfId="0" applyFont="1" applyFill="1" applyBorder="1" applyAlignment="1" applyProtection="1">
      <alignment horizontal="left" vertical="center" wrapText="1"/>
      <protection locked="0"/>
    </xf>
    <xf numFmtId="0" fontId="17" fillId="0" borderId="31" xfId="0" applyFont="1" applyFill="1" applyBorder="1" applyAlignment="1" applyProtection="1">
      <alignment horizontal="left" vertical="center"/>
      <protection locked="0"/>
    </xf>
    <xf numFmtId="49" fontId="27" fillId="0" borderId="29" xfId="0" applyNumberFormat="1" applyFont="1" applyBorder="1" applyAlignment="1">
      <alignment vertical="center"/>
    </xf>
    <xf numFmtId="49" fontId="27" fillId="0" borderId="25" xfId="0" applyNumberFormat="1" applyFont="1" applyBorder="1" applyAlignment="1">
      <alignment vertical="center"/>
    </xf>
    <xf numFmtId="0" fontId="27" fillId="0" borderId="30" xfId="0" applyFont="1" applyFill="1" applyBorder="1" applyAlignment="1" applyProtection="1">
      <alignment horizontal="left" vertical="center" wrapText="1"/>
      <protection locked="0"/>
    </xf>
    <xf numFmtId="0" fontId="17" fillId="0" borderId="13" xfId="0" applyFont="1" applyFill="1" applyBorder="1" applyAlignment="1" applyProtection="1">
      <alignment horizontal="left" vertical="center" wrapText="1"/>
      <protection locked="0"/>
    </xf>
    <xf numFmtId="0" fontId="17" fillId="0" borderId="2" xfId="0" applyFont="1" applyFill="1" applyBorder="1" applyAlignment="1" applyProtection="1">
      <alignment horizontal="left" vertical="center"/>
      <protection locked="0"/>
    </xf>
    <xf numFmtId="0" fontId="27" fillId="0" borderId="30" xfId="0" applyFont="1" applyFill="1" applyBorder="1" applyAlignment="1" applyProtection="1">
      <alignment horizontal="left" vertical="center"/>
      <protection locked="0"/>
    </xf>
    <xf numFmtId="49" fontId="17" fillId="0" borderId="23" xfId="0" applyNumberFormat="1" applyFont="1" applyFill="1" applyBorder="1" applyAlignment="1" applyProtection="1">
      <alignment horizontal="left" vertical="center"/>
      <protection locked="0"/>
    </xf>
    <xf numFmtId="0" fontId="17" fillId="0" borderId="23" xfId="0" applyFont="1" applyBorder="1" applyAlignment="1">
      <alignment vertical="center"/>
    </xf>
    <xf numFmtId="0" fontId="17" fillId="0" borderId="8" xfId="0" applyFont="1" applyFill="1" applyBorder="1" applyAlignment="1" applyProtection="1">
      <alignment horizontal="left" vertical="center"/>
      <protection locked="0"/>
    </xf>
    <xf numFmtId="0" fontId="27" fillId="0" borderId="30" xfId="0" applyFont="1" applyBorder="1" applyAlignment="1">
      <alignment vertical="center"/>
    </xf>
    <xf numFmtId="0" fontId="17" fillId="0" borderId="8" xfId="0" applyFont="1" applyFill="1" applyBorder="1" applyAlignment="1" applyProtection="1">
      <alignment horizontal="left" vertical="center" wrapText="1"/>
      <protection locked="0"/>
    </xf>
    <xf numFmtId="0" fontId="27" fillId="0" borderId="29" xfId="0" applyFont="1" applyFill="1" applyBorder="1" applyAlignment="1" applyProtection="1">
      <alignment horizontal="left" vertical="center"/>
      <protection locked="0"/>
    </xf>
    <xf numFmtId="0" fontId="27" fillId="0" borderId="4" xfId="0" applyFont="1" applyBorder="1" applyAlignment="1">
      <alignment vertical="center"/>
    </xf>
    <xf numFmtId="1" fontId="17" fillId="0" borderId="23" xfId="0" applyNumberFormat="1" applyFont="1" applyFill="1" applyBorder="1" applyAlignment="1" applyProtection="1">
      <alignment horizontal="center" vertical="center"/>
      <protection locked="0"/>
    </xf>
    <xf numFmtId="0" fontId="17" fillId="0" borderId="23" xfId="0" applyFont="1" applyFill="1" applyBorder="1" applyAlignment="1" applyProtection="1">
      <alignment horizontal="center" vertical="center"/>
      <protection locked="0"/>
    </xf>
    <xf numFmtId="164" fontId="17" fillId="0" borderId="24" xfId="2" applyNumberFormat="1" applyFont="1" applyBorder="1" applyAlignment="1">
      <alignment horizontal="right" vertical="center"/>
    </xf>
    <xf numFmtId="1" fontId="27" fillId="0" borderId="23" xfId="0" applyNumberFormat="1" applyFont="1" applyFill="1" applyBorder="1" applyAlignment="1" applyProtection="1">
      <alignment horizontal="center" vertical="center"/>
      <protection locked="0"/>
    </xf>
    <xf numFmtId="0" fontId="27" fillId="0" borderId="8" xfId="0" applyFont="1" applyFill="1" applyBorder="1" applyAlignment="1" applyProtection="1">
      <alignment horizontal="left" vertical="center" wrapText="1"/>
      <protection locked="0"/>
    </xf>
    <xf numFmtId="164" fontId="27" fillId="0" borderId="24" xfId="2" applyNumberFormat="1" applyFont="1" applyBorder="1" applyAlignment="1">
      <alignment horizontal="right" vertical="center"/>
    </xf>
    <xf numFmtId="49" fontId="27" fillId="0" borderId="23" xfId="0" applyNumberFormat="1" applyFont="1" applyFill="1" applyBorder="1" applyAlignment="1" applyProtection="1">
      <alignment horizontal="left" vertical="center"/>
      <protection locked="0"/>
    </xf>
    <xf numFmtId="0" fontId="28" fillId="0" borderId="0" xfId="0" applyFont="1"/>
    <xf numFmtId="49" fontId="28" fillId="0" borderId="23" xfId="0" applyNumberFormat="1" applyFont="1" applyFill="1" applyBorder="1" applyAlignment="1" applyProtection="1">
      <alignment horizontal="left" vertical="center"/>
      <protection locked="0"/>
    </xf>
    <xf numFmtId="164" fontId="28" fillId="0" borderId="24" xfId="2" applyNumberFormat="1" applyFont="1" applyBorder="1" applyAlignment="1">
      <alignment horizontal="right" vertical="center"/>
    </xf>
    <xf numFmtId="0" fontId="27" fillId="0" borderId="8" xfId="0" applyFont="1" applyFill="1" applyBorder="1" applyAlignment="1" applyProtection="1">
      <alignment horizontal="left" vertical="center"/>
      <protection locked="0"/>
    </xf>
    <xf numFmtId="1" fontId="27" fillId="0" borderId="23" xfId="0" applyNumberFormat="1" applyFont="1" applyFill="1" applyBorder="1" applyAlignment="1" applyProtection="1">
      <alignment horizontal="left" vertical="center"/>
      <protection locked="0"/>
    </xf>
    <xf numFmtId="1" fontId="28" fillId="0" borderId="23" xfId="0" applyNumberFormat="1" applyFont="1" applyFill="1" applyBorder="1" applyAlignment="1" applyProtection="1">
      <alignment horizontal="left" vertical="center"/>
      <protection locked="0"/>
    </xf>
    <xf numFmtId="0" fontId="28" fillId="0" borderId="23" xfId="0" applyFont="1" applyFill="1" applyBorder="1" applyAlignment="1" applyProtection="1">
      <alignment horizontal="center" vertical="center"/>
      <protection locked="0"/>
    </xf>
    <xf numFmtId="0" fontId="28" fillId="0" borderId="8" xfId="0" applyFont="1" applyFill="1" applyBorder="1" applyAlignment="1" applyProtection="1">
      <alignment horizontal="left" vertical="center" wrapText="1"/>
      <protection locked="0"/>
    </xf>
    <xf numFmtId="0" fontId="27" fillId="0" borderId="10" xfId="0" applyFont="1" applyBorder="1" applyAlignment="1">
      <alignment vertical="center" wrapText="1"/>
    </xf>
    <xf numFmtId="49" fontId="28" fillId="0" borderId="26" xfId="0" applyNumberFormat="1" applyFont="1" applyBorder="1" applyAlignment="1">
      <alignment vertical="center"/>
    </xf>
    <xf numFmtId="164" fontId="27" fillId="0" borderId="24" xfId="0" applyNumberFormat="1" applyFont="1" applyBorder="1" applyAlignment="1">
      <alignment horizontal="right" vertical="center"/>
    </xf>
    <xf numFmtId="1" fontId="28" fillId="0" borderId="23" xfId="0" applyNumberFormat="1" applyFont="1" applyFill="1" applyBorder="1" applyAlignment="1" applyProtection="1">
      <alignment horizontal="center" vertical="center"/>
      <protection locked="0"/>
    </xf>
    <xf numFmtId="164" fontId="27" fillId="0" borderId="24" xfId="0" applyNumberFormat="1" applyFont="1" applyBorder="1" applyAlignment="1">
      <alignment horizontal="center" vertical="center"/>
    </xf>
    <xf numFmtId="49" fontId="17" fillId="0" borderId="24" xfId="0" applyNumberFormat="1" applyFont="1" applyFill="1" applyBorder="1" applyAlignment="1" applyProtection="1">
      <alignment horizontal="left" vertical="center"/>
      <protection locked="0"/>
    </xf>
    <xf numFmtId="0" fontId="17" fillId="0" borderId="24" xfId="0" applyFont="1" applyBorder="1" applyAlignment="1">
      <alignment vertical="center"/>
    </xf>
    <xf numFmtId="0" fontId="17" fillId="0" borderId="24" xfId="0" applyFont="1" applyFill="1" applyBorder="1" applyAlignment="1" applyProtection="1">
      <alignment horizontal="left" vertical="center"/>
      <protection locked="0"/>
    </xf>
    <xf numFmtId="0" fontId="17" fillId="0" borderId="29" xfId="0" applyFont="1" applyBorder="1" applyAlignment="1">
      <alignment vertical="center"/>
    </xf>
    <xf numFmtId="49" fontId="28" fillId="0" borderId="29" xfId="0" applyNumberFormat="1" applyFont="1" applyFill="1" applyBorder="1" applyAlignment="1" applyProtection="1">
      <alignment horizontal="left" vertical="center"/>
      <protection locked="0"/>
    </xf>
    <xf numFmtId="0" fontId="28" fillId="0" borderId="29" xfId="0" applyFont="1" applyBorder="1" applyAlignment="1">
      <alignment vertical="center"/>
    </xf>
    <xf numFmtId="0" fontId="28" fillId="0" borderId="4" xfId="0" applyFont="1" applyFill="1" applyBorder="1" applyAlignment="1" applyProtection="1">
      <alignment horizontal="left" vertical="center" wrapText="1"/>
      <protection locked="0"/>
    </xf>
    <xf numFmtId="0" fontId="27" fillId="0" borderId="24" xfId="0" applyFont="1" applyFill="1" applyBorder="1" applyAlignment="1" applyProtection="1">
      <alignment horizontal="center" vertical="top"/>
      <protection locked="0"/>
    </xf>
    <xf numFmtId="164" fontId="27" fillId="0" borderId="24" xfId="1" applyFont="1" applyFill="1" applyBorder="1" applyAlignment="1" applyProtection="1">
      <alignment horizontal="right" vertical="top"/>
      <protection locked="0"/>
    </xf>
    <xf numFmtId="0" fontId="26" fillId="0" borderId="24" xfId="0" applyFont="1" applyBorder="1"/>
    <xf numFmtId="164" fontId="26" fillId="0" borderId="24" xfId="1" applyFont="1" applyBorder="1"/>
    <xf numFmtId="0" fontId="26" fillId="0" borderId="24" xfId="0" applyFont="1" applyBorder="1" applyAlignment="1">
      <alignment horizontal="left"/>
    </xf>
    <xf numFmtId="49" fontId="27" fillId="0" borderId="24" xfId="0" applyNumberFormat="1" applyFont="1" applyFill="1" applyBorder="1" applyAlignment="1" applyProtection="1">
      <alignment horizontal="left" vertical="top"/>
      <protection locked="0"/>
    </xf>
    <xf numFmtId="49" fontId="17" fillId="0" borderId="24" xfId="0" applyNumberFormat="1" applyFont="1" applyFill="1" applyBorder="1" applyAlignment="1" applyProtection="1">
      <alignment horizontal="left" vertical="top"/>
      <protection locked="0"/>
    </xf>
    <xf numFmtId="164" fontId="25" fillId="0" borderId="24" xfId="1" applyFont="1" applyBorder="1"/>
    <xf numFmtId="0" fontId="27" fillId="0" borderId="28" xfId="0" applyFont="1" applyFill="1" applyBorder="1" applyAlignment="1" applyProtection="1">
      <alignment horizontal="left" vertical="center"/>
      <protection locked="0"/>
    </xf>
    <xf numFmtId="164" fontId="26" fillId="0" borderId="24" xfId="0" applyNumberFormat="1" applyFont="1" applyBorder="1"/>
    <xf numFmtId="164" fontId="26" fillId="0" borderId="24" xfId="0" applyNumberFormat="1" applyFont="1" applyFill="1" applyBorder="1"/>
    <xf numFmtId="0" fontId="17" fillId="0" borderId="0" xfId="0" applyFont="1" applyAlignment="1">
      <alignment vertical="center"/>
    </xf>
    <xf numFmtId="169" fontId="27" fillId="0" borderId="0" xfId="2" applyNumberFormat="1" applyFont="1" applyFill="1" applyAlignment="1" applyProtection="1">
      <alignment horizontal="center" vertical="center"/>
      <protection locked="0"/>
    </xf>
    <xf numFmtId="0" fontId="27" fillId="0" borderId="0" xfId="0" applyFont="1" applyFill="1" applyAlignment="1" applyProtection="1">
      <alignment horizontal="center" vertical="center"/>
      <protection locked="0"/>
    </xf>
    <xf numFmtId="0" fontId="17" fillId="0" borderId="0" xfId="0" applyFont="1" applyAlignment="1">
      <alignment horizontal="center" vertical="center"/>
    </xf>
    <xf numFmtId="49" fontId="17" fillId="0" borderId="0" xfId="0" applyNumberFormat="1" applyFont="1" applyAlignment="1">
      <alignment vertical="center"/>
    </xf>
    <xf numFmtId="169" fontId="27" fillId="0" borderId="0" xfId="2" applyNumberFormat="1" applyFont="1" applyFill="1" applyAlignment="1" applyProtection="1">
      <alignment horizontal="right" vertical="center"/>
      <protection locked="0"/>
    </xf>
    <xf numFmtId="0" fontId="27" fillId="0" borderId="0" xfId="0" applyFont="1" applyAlignment="1">
      <alignment vertical="center"/>
    </xf>
    <xf numFmtId="166" fontId="1" fillId="0" borderId="0" xfId="0" applyNumberFormat="1" applyFont="1"/>
    <xf numFmtId="0" fontId="25" fillId="0" borderId="0" xfId="0" applyFont="1" applyAlignment="1">
      <alignment horizontal="center"/>
    </xf>
    <xf numFmtId="165" fontId="11" fillId="3" borderId="0" xfId="0" applyNumberFormat="1" applyFont="1" applyFill="1" applyAlignment="1">
      <alignment horizontal="center"/>
    </xf>
    <xf numFmtId="164" fontId="18" fillId="0" borderId="0" xfId="0" applyNumberFormat="1" applyFont="1"/>
    <xf numFmtId="0" fontId="27" fillId="0" borderId="0" xfId="0" applyFont="1" applyFill="1" applyAlignment="1" applyProtection="1">
      <alignment vertical="top"/>
      <protection locked="0"/>
    </xf>
    <xf numFmtId="0" fontId="30" fillId="0" borderId="0" xfId="0" applyFont="1"/>
    <xf numFmtId="43" fontId="31" fillId="3" borderId="24" xfId="2" applyFont="1" applyFill="1" applyBorder="1" applyAlignment="1">
      <alignment horizontal="right" vertical="center"/>
    </xf>
    <xf numFmtId="0" fontId="24" fillId="0" borderId="24" xfId="0" applyFont="1" applyBorder="1" applyAlignment="1">
      <alignment vertical="center"/>
    </xf>
    <xf numFmtId="0" fontId="32" fillId="0" borderId="0" xfId="0" applyFont="1" applyAlignment="1">
      <alignment horizontal="center"/>
    </xf>
    <xf numFmtId="0" fontId="24" fillId="0" borderId="0" xfId="0" applyFont="1" applyAlignment="1">
      <alignment horizontal="center"/>
    </xf>
    <xf numFmtId="0" fontId="24" fillId="3" borderId="0" xfId="0" applyFont="1" applyFill="1" applyAlignment="1">
      <alignment horizontal="center"/>
    </xf>
    <xf numFmtId="0" fontId="24" fillId="3" borderId="0" xfId="0" applyFont="1" applyFill="1"/>
    <xf numFmtId="43" fontId="24" fillId="3" borderId="0" xfId="2" applyFont="1" applyFill="1"/>
    <xf numFmtId="0" fontId="32" fillId="3" borderId="0" xfId="0" applyFont="1" applyFill="1" applyAlignment="1">
      <alignment horizontal="center"/>
    </xf>
    <xf numFmtId="0" fontId="32" fillId="3" borderId="0" xfId="0" applyFont="1" applyFill="1"/>
    <xf numFmtId="0" fontId="32" fillId="3" borderId="3" xfId="0" applyFont="1" applyFill="1" applyBorder="1" applyAlignment="1">
      <alignment horizontal="center" vertical="center"/>
    </xf>
    <xf numFmtId="43" fontId="32" fillId="3" borderId="19" xfId="2" applyFont="1" applyFill="1" applyBorder="1" applyAlignment="1">
      <alignment horizontal="center" vertical="center"/>
    </xf>
    <xf numFmtId="0" fontId="32" fillId="3" borderId="22" xfId="0" applyFont="1" applyFill="1" applyBorder="1" applyAlignment="1">
      <alignment horizontal="center" vertical="center"/>
    </xf>
    <xf numFmtId="43" fontId="32" fillId="3" borderId="21" xfId="2" applyFont="1" applyFill="1" applyBorder="1" applyAlignment="1">
      <alignment horizontal="center" vertical="center"/>
    </xf>
    <xf numFmtId="0" fontId="32" fillId="0" borderId="24" xfId="0" applyFont="1" applyBorder="1" applyAlignment="1">
      <alignment horizontal="center"/>
    </xf>
    <xf numFmtId="0" fontId="32" fillId="3" borderId="16" xfId="0" applyFont="1" applyFill="1" applyBorder="1" applyAlignment="1">
      <alignment horizontal="left"/>
    </xf>
    <xf numFmtId="0" fontId="24" fillId="0" borderId="24" xfId="0" applyFont="1" applyBorder="1" applyAlignment="1">
      <alignment horizontal="center"/>
    </xf>
    <xf numFmtId="0" fontId="24" fillId="0" borderId="24" xfId="0" applyFont="1" applyBorder="1"/>
    <xf numFmtId="0" fontId="24" fillId="3" borderId="24" xfId="0" applyFont="1" applyFill="1" applyBorder="1" applyAlignment="1">
      <alignment horizontal="center"/>
    </xf>
    <xf numFmtId="0" fontId="24" fillId="3" borderId="24" xfId="0" applyFont="1" applyFill="1" applyBorder="1"/>
    <xf numFmtId="43" fontId="24" fillId="3" borderId="24" xfId="2" applyFont="1" applyFill="1" applyBorder="1"/>
    <xf numFmtId="0" fontId="32" fillId="3" borderId="16" xfId="0" applyFont="1" applyFill="1" applyBorder="1" applyAlignment="1">
      <alignment horizontal="center"/>
    </xf>
    <xf numFmtId="43" fontId="32" fillId="3" borderId="24" xfId="2" applyFont="1" applyFill="1" applyBorder="1"/>
    <xf numFmtId="0" fontId="32" fillId="0" borderId="24" xfId="0" applyFont="1" applyBorder="1"/>
    <xf numFmtId="0" fontId="24" fillId="3" borderId="16" xfId="0" applyFont="1" applyFill="1" applyBorder="1"/>
    <xf numFmtId="14" fontId="24" fillId="0" borderId="24" xfId="0" applyNumberFormat="1" applyFont="1" applyBorder="1" applyAlignment="1">
      <alignment horizontal="center"/>
    </xf>
    <xf numFmtId="0" fontId="33" fillId="3" borderId="24" xfId="0" applyFont="1" applyFill="1" applyBorder="1" applyAlignment="1">
      <alignment horizontal="center"/>
    </xf>
    <xf numFmtId="0" fontId="34" fillId="0" borderId="24" xfId="0" applyFont="1" applyBorder="1"/>
    <xf numFmtId="0" fontId="24" fillId="0" borderId="24" xfId="0" applyFont="1" applyFill="1" applyBorder="1" applyAlignment="1">
      <alignment horizontal="center"/>
    </xf>
    <xf numFmtId="0" fontId="24" fillId="3" borderId="3" xfId="0" applyFont="1" applyFill="1" applyBorder="1"/>
    <xf numFmtId="0" fontId="24" fillId="0" borderId="19" xfId="0" applyFont="1" applyFill="1" applyBorder="1" applyAlignment="1">
      <alignment horizontal="center"/>
    </xf>
    <xf numFmtId="43" fontId="24" fillId="3" borderId="19" xfId="2" applyFont="1" applyFill="1" applyBorder="1"/>
    <xf numFmtId="0" fontId="24" fillId="3" borderId="19" xfId="0" applyFont="1" applyFill="1" applyBorder="1" applyAlignment="1">
      <alignment horizontal="center"/>
    </xf>
    <xf numFmtId="0" fontId="24" fillId="0" borderId="2" xfId="0" applyFont="1" applyBorder="1" applyAlignment="1">
      <alignment horizontal="center"/>
    </xf>
    <xf numFmtId="0" fontId="32" fillId="3" borderId="2" xfId="0" applyFont="1" applyFill="1" applyBorder="1" applyAlignment="1">
      <alignment horizontal="center"/>
    </xf>
    <xf numFmtId="0" fontId="24" fillId="0" borderId="2" xfId="0" applyFont="1" applyBorder="1"/>
    <xf numFmtId="14" fontId="24" fillId="0" borderId="2" xfId="0" applyNumberFormat="1" applyFont="1" applyBorder="1" applyAlignment="1">
      <alignment horizontal="center"/>
    </xf>
    <xf numFmtId="0" fontId="24" fillId="3" borderId="2" xfId="0" applyFont="1" applyFill="1" applyBorder="1" applyAlignment="1">
      <alignment horizontal="center"/>
    </xf>
    <xf numFmtId="43" fontId="32" fillId="3" borderId="2" xfId="2" applyFont="1" applyFill="1" applyBorder="1"/>
    <xf numFmtId="0" fontId="24" fillId="0" borderId="0" xfId="0" applyFont="1" applyBorder="1" applyAlignment="1">
      <alignment horizontal="center"/>
    </xf>
    <xf numFmtId="0" fontId="32" fillId="3" borderId="0" xfId="0" applyFont="1" applyFill="1" applyBorder="1" applyAlignment="1">
      <alignment horizontal="center"/>
    </xf>
    <xf numFmtId="0" fontId="24" fillId="0" borderId="0" xfId="0" applyFont="1" applyBorder="1"/>
    <xf numFmtId="14" fontId="24" fillId="0" borderId="0" xfId="0" applyNumberFormat="1" applyFont="1" applyBorder="1" applyAlignment="1">
      <alignment horizontal="center"/>
    </xf>
    <xf numFmtId="0" fontId="24" fillId="3" borderId="0" xfId="0" applyFont="1" applyFill="1" applyBorder="1" applyAlignment="1">
      <alignment horizontal="center"/>
    </xf>
    <xf numFmtId="43" fontId="32" fillId="3" borderId="0" xfId="2" applyFont="1" applyFill="1" applyBorder="1"/>
    <xf numFmtId="43" fontId="24" fillId="3" borderId="24" xfId="2" applyFont="1" applyFill="1" applyBorder="1" applyAlignment="1"/>
    <xf numFmtId="0" fontId="32" fillId="3" borderId="24" xfId="0" applyFont="1" applyFill="1" applyBorder="1" applyAlignment="1">
      <alignment horizontal="center"/>
    </xf>
    <xf numFmtId="0" fontId="34" fillId="0" borderId="24" xfId="0" applyFont="1" applyBorder="1" applyAlignment="1">
      <alignment horizontal="center"/>
    </xf>
    <xf numFmtId="0" fontId="34" fillId="0" borderId="0" xfId="0" applyFont="1" applyBorder="1" applyAlignment="1">
      <alignment horizontal="center"/>
    </xf>
    <xf numFmtId="0" fontId="34" fillId="0" borderId="0" xfId="0" applyFont="1" applyBorder="1"/>
    <xf numFmtId="0" fontId="24" fillId="3" borderId="22" xfId="0" applyFont="1" applyFill="1" applyBorder="1"/>
    <xf numFmtId="0" fontId="24" fillId="0" borderId="21" xfId="0" applyFont="1" applyBorder="1"/>
    <xf numFmtId="14" fontId="24" fillId="0" borderId="21" xfId="0" applyNumberFormat="1" applyFont="1" applyBorder="1" applyAlignment="1">
      <alignment horizontal="center"/>
    </xf>
    <xf numFmtId="43" fontId="24" fillId="3" borderId="21" xfId="2" applyFont="1" applyFill="1" applyBorder="1"/>
    <xf numFmtId="14" fontId="24" fillId="3" borderId="24" xfId="0" applyNumberFormat="1" applyFont="1" applyFill="1" applyBorder="1" applyAlignment="1">
      <alignment horizontal="center"/>
    </xf>
    <xf numFmtId="0" fontId="24" fillId="3" borderId="24" xfId="0" applyFont="1" applyFill="1" applyBorder="1" applyAlignment="1"/>
    <xf numFmtId="0" fontId="34" fillId="3" borderId="16" xfId="0" applyFont="1" applyFill="1" applyBorder="1" applyAlignment="1">
      <alignment horizontal="center"/>
    </xf>
    <xf numFmtId="14" fontId="34" fillId="0" borderId="24" xfId="0" applyNumberFormat="1" applyFont="1" applyBorder="1" applyAlignment="1">
      <alignment horizontal="center"/>
    </xf>
    <xf numFmtId="0" fontId="34" fillId="3" borderId="24" xfId="0" applyFont="1" applyFill="1" applyBorder="1" applyAlignment="1">
      <alignment horizontal="center"/>
    </xf>
    <xf numFmtId="0" fontId="34" fillId="3" borderId="24" xfId="0" applyFont="1" applyFill="1" applyBorder="1"/>
    <xf numFmtId="43" fontId="34" fillId="3" borderId="24" xfId="2" applyFont="1" applyFill="1" applyBorder="1"/>
    <xf numFmtId="0" fontId="32" fillId="3" borderId="16" xfId="0" applyFont="1" applyFill="1" applyBorder="1"/>
    <xf numFmtId="43" fontId="24" fillId="3" borderId="24" xfId="2" applyFont="1" applyFill="1" applyBorder="1" applyAlignment="1">
      <alignment horizontal="center"/>
    </xf>
    <xf numFmtId="165" fontId="24" fillId="3" borderId="24" xfId="0" applyNumberFormat="1" applyFont="1" applyFill="1" applyBorder="1" applyAlignment="1">
      <alignment horizontal="center"/>
    </xf>
    <xf numFmtId="165" fontId="24" fillId="3" borderId="0" xfId="0" applyNumberFormat="1" applyFont="1" applyFill="1" applyBorder="1" applyAlignment="1">
      <alignment horizontal="center"/>
    </xf>
    <xf numFmtId="0" fontId="24" fillId="3" borderId="9" xfId="0" applyFont="1" applyFill="1" applyBorder="1"/>
    <xf numFmtId="0" fontId="24" fillId="3" borderId="20" xfId="0" applyFont="1" applyFill="1" applyBorder="1"/>
    <xf numFmtId="0" fontId="24" fillId="3" borderId="16" xfId="0" applyFont="1" applyFill="1" applyBorder="1" applyAlignment="1">
      <alignment horizontal="center"/>
    </xf>
    <xf numFmtId="0" fontId="35" fillId="0" borderId="24" xfId="0" applyFont="1" applyBorder="1" applyAlignment="1">
      <alignment horizontal="center"/>
    </xf>
    <xf numFmtId="0" fontId="35" fillId="0" borderId="24" xfId="0" applyFont="1" applyBorder="1"/>
    <xf numFmtId="0" fontId="35" fillId="3" borderId="24" xfId="0" applyFont="1" applyFill="1" applyBorder="1" applyAlignment="1">
      <alignment horizontal="center"/>
    </xf>
    <xf numFmtId="165" fontId="35" fillId="3" borderId="24" xfId="0" applyNumberFormat="1" applyFont="1" applyFill="1" applyBorder="1" applyAlignment="1">
      <alignment horizontal="center"/>
    </xf>
    <xf numFmtId="0" fontId="24" fillId="0" borderId="16" xfId="0" applyFont="1" applyBorder="1"/>
    <xf numFmtId="49" fontId="24" fillId="0" borderId="24" xfId="0" applyNumberFormat="1" applyFont="1" applyBorder="1" applyAlignment="1">
      <alignment horizontal="center"/>
    </xf>
    <xf numFmtId="43" fontId="24" fillId="3" borderId="24" xfId="2" applyFont="1" applyFill="1" applyBorder="1" applyAlignment="1">
      <alignment vertical="center"/>
    </xf>
    <xf numFmtId="0" fontId="36" fillId="0" borderId="24" xfId="0" applyFont="1" applyBorder="1" applyAlignment="1">
      <alignment horizontal="center" vertical="center"/>
    </xf>
    <xf numFmtId="43" fontId="32" fillId="3" borderId="24" xfId="2" applyFont="1" applyFill="1" applyBorder="1" applyAlignment="1">
      <alignment vertical="center"/>
    </xf>
    <xf numFmtId="0" fontId="24" fillId="0" borderId="1" xfId="0" applyFont="1" applyBorder="1" applyAlignment="1">
      <alignment horizontal="center"/>
    </xf>
    <xf numFmtId="0" fontId="24" fillId="3" borderId="2" xfId="0" applyFont="1" applyFill="1" applyBorder="1"/>
    <xf numFmtId="0" fontId="36" fillId="0" borderId="2" xfId="0" applyFont="1" applyBorder="1" applyAlignment="1">
      <alignment horizontal="center" vertical="center"/>
    </xf>
    <xf numFmtId="43" fontId="24" fillId="3" borderId="2" xfId="2" applyFont="1" applyFill="1" applyBorder="1" applyAlignment="1">
      <alignment vertical="center"/>
    </xf>
    <xf numFmtId="0" fontId="24" fillId="0" borderId="8" xfId="0" applyFont="1" applyBorder="1" applyAlignment="1">
      <alignment horizontal="center"/>
    </xf>
    <xf numFmtId="0" fontId="24" fillId="3" borderId="0" xfId="0" applyFont="1" applyFill="1" applyBorder="1"/>
    <xf numFmtId="0" fontId="36" fillId="0" borderId="0" xfId="0" applyFont="1" applyBorder="1" applyAlignment="1">
      <alignment horizontal="center" vertical="center"/>
    </xf>
    <xf numFmtId="43" fontId="24" fillId="3" borderId="0" xfId="2" applyFont="1" applyFill="1" applyBorder="1" applyAlignment="1">
      <alignment vertical="center"/>
    </xf>
    <xf numFmtId="0" fontId="24" fillId="0" borderId="20" xfId="0" applyFont="1" applyBorder="1" applyAlignment="1">
      <alignment horizontal="center"/>
    </xf>
    <xf numFmtId="0" fontId="34" fillId="0" borderId="20" xfId="0" applyFont="1" applyBorder="1" applyAlignment="1">
      <alignment horizontal="center"/>
    </xf>
    <xf numFmtId="0" fontId="32" fillId="0" borderId="20" xfId="0" applyFont="1" applyBorder="1" applyAlignment="1">
      <alignment horizontal="center"/>
    </xf>
    <xf numFmtId="0" fontId="32" fillId="3" borderId="24" xfId="0" applyFont="1" applyFill="1" applyBorder="1"/>
    <xf numFmtId="0" fontId="33" fillId="3" borderId="24" xfId="0" applyNumberFormat="1" applyFont="1" applyFill="1" applyBorder="1" applyAlignment="1">
      <alignment horizontal="left" vertical="center" wrapText="1"/>
    </xf>
    <xf numFmtId="0" fontId="32" fillId="0" borderId="2" xfId="0" applyFont="1" applyBorder="1" applyAlignment="1">
      <alignment horizontal="center"/>
    </xf>
    <xf numFmtId="0" fontId="32" fillId="0" borderId="0" xfId="0" applyFont="1" applyBorder="1" applyAlignment="1">
      <alignment horizontal="center"/>
    </xf>
    <xf numFmtId="43" fontId="24" fillId="3" borderId="0" xfId="2" applyFont="1" applyFill="1" applyAlignment="1">
      <alignment horizontal="center"/>
    </xf>
    <xf numFmtId="43" fontId="32" fillId="3" borderId="0" xfId="2" applyFont="1" applyFill="1" applyAlignment="1">
      <alignment horizontal="center"/>
    </xf>
    <xf numFmtId="164" fontId="37" fillId="0" borderId="0" xfId="0" applyNumberFormat="1" applyFont="1"/>
    <xf numFmtId="165" fontId="11" fillId="3" borderId="0" xfId="0" applyNumberFormat="1" applyFont="1" applyFill="1" applyAlignment="1">
      <alignment horizontal="center" wrapText="1"/>
    </xf>
    <xf numFmtId="166" fontId="13" fillId="3" borderId="15" xfId="1" applyNumberFormat="1" applyFont="1" applyFill="1" applyBorder="1"/>
    <xf numFmtId="165" fontId="13" fillId="3" borderId="15" xfId="0" applyNumberFormat="1" applyFont="1" applyFill="1" applyBorder="1"/>
    <xf numFmtId="165" fontId="11" fillId="3" borderId="0" xfId="0" applyNumberFormat="1" applyFont="1" applyFill="1" applyAlignment="1">
      <alignment horizontal="left" wrapText="1"/>
    </xf>
    <xf numFmtId="166" fontId="11" fillId="3" borderId="0" xfId="1" applyNumberFormat="1" applyFont="1" applyFill="1" applyBorder="1"/>
    <xf numFmtId="165" fontId="11" fillId="3" borderId="0" xfId="0" applyNumberFormat="1" applyFont="1" applyFill="1" applyBorder="1"/>
    <xf numFmtId="166" fontId="13" fillId="3" borderId="7" xfId="1" applyNumberFormat="1" applyFont="1" applyFill="1" applyBorder="1"/>
    <xf numFmtId="165" fontId="13" fillId="3" borderId="7" xfId="0" applyNumberFormat="1" applyFont="1" applyFill="1" applyBorder="1"/>
    <xf numFmtId="166" fontId="11" fillId="3" borderId="15" xfId="1" applyNumberFormat="1" applyFont="1" applyFill="1" applyBorder="1" applyAlignment="1">
      <alignment horizontal="center"/>
    </xf>
    <xf numFmtId="165" fontId="11" fillId="3" borderId="15" xfId="0" applyNumberFormat="1" applyFont="1" applyFill="1" applyBorder="1" applyAlignment="1">
      <alignment horizontal="center"/>
    </xf>
    <xf numFmtId="166" fontId="11" fillId="3" borderId="15" xfId="1" applyNumberFormat="1" applyFont="1" applyFill="1" applyBorder="1"/>
    <xf numFmtId="165" fontId="11" fillId="3" borderId="15" xfId="0" applyNumberFormat="1" applyFont="1" applyFill="1" applyBorder="1"/>
    <xf numFmtId="43" fontId="24" fillId="3" borderId="24" xfId="2" applyFont="1" applyFill="1" applyBorder="1" applyAlignment="1">
      <alignment horizontal="right" vertical="center"/>
    </xf>
    <xf numFmtId="43" fontId="32" fillId="3" borderId="24" xfId="2" applyFont="1" applyFill="1" applyBorder="1" applyAlignment="1">
      <alignment horizontal="right" vertical="center"/>
    </xf>
    <xf numFmtId="164" fontId="25" fillId="0" borderId="0" xfId="0" applyNumberFormat="1" applyFont="1"/>
    <xf numFmtId="0" fontId="27" fillId="0" borderId="10" xfId="0" applyFont="1" applyFill="1" applyBorder="1" applyAlignment="1" applyProtection="1">
      <alignment horizontal="left" vertical="center" wrapText="1"/>
      <protection locked="0"/>
    </xf>
    <xf numFmtId="43" fontId="31" fillId="3" borderId="0" xfId="2" applyFont="1" applyFill="1" applyBorder="1" applyAlignment="1">
      <alignment horizontal="right" vertical="center"/>
    </xf>
    <xf numFmtId="0" fontId="24" fillId="3" borderId="24" xfId="0" applyFont="1" applyFill="1" applyBorder="1" applyAlignment="1">
      <alignment horizontal="left"/>
    </xf>
    <xf numFmtId="0" fontId="27" fillId="0" borderId="10" xfId="0" applyFont="1" applyFill="1" applyBorder="1" applyAlignment="1" applyProtection="1">
      <alignment horizontal="left" vertical="center" wrapText="1"/>
      <protection locked="0"/>
    </xf>
    <xf numFmtId="0" fontId="27" fillId="0" borderId="10" xfId="0" applyFont="1" applyFill="1" applyBorder="1" applyAlignment="1" applyProtection="1">
      <alignment horizontal="left" vertical="center" wrapText="1"/>
      <protection locked="0"/>
    </xf>
    <xf numFmtId="49" fontId="39" fillId="0" borderId="26" xfId="0" applyNumberFormat="1" applyFont="1" applyFill="1" applyBorder="1" applyAlignment="1" applyProtection="1">
      <alignment horizontal="left" vertical="center"/>
      <protection locked="0"/>
    </xf>
    <xf numFmtId="0" fontId="25" fillId="0" borderId="0" xfId="0" applyFont="1" applyBorder="1"/>
    <xf numFmtId="0" fontId="27" fillId="0" borderId="1" xfId="0" applyFont="1" applyFill="1" applyBorder="1" applyAlignment="1" applyProtection="1">
      <alignment horizontal="center" vertical="center"/>
      <protection locked="0"/>
    </xf>
    <xf numFmtId="0" fontId="17" fillId="0" borderId="1" xfId="0" applyFont="1" applyBorder="1" applyAlignment="1">
      <alignment vertical="center"/>
    </xf>
    <xf numFmtId="0" fontId="27" fillId="0" borderId="8" xfId="0" applyFont="1" applyBorder="1" applyAlignment="1">
      <alignment vertical="center"/>
    </xf>
    <xf numFmtId="0" fontId="28" fillId="0" borderId="8" xfId="0" applyFont="1" applyFill="1" applyBorder="1" applyAlignment="1" applyProtection="1">
      <alignment horizontal="left" vertical="center"/>
      <protection locked="0"/>
    </xf>
    <xf numFmtId="0" fontId="28" fillId="0" borderId="1" xfId="0" applyFont="1" applyFill="1" applyBorder="1" applyAlignment="1" applyProtection="1">
      <alignment horizontal="left" vertical="center"/>
      <protection locked="0"/>
    </xf>
    <xf numFmtId="49" fontId="28" fillId="0" borderId="8" xfId="0" applyNumberFormat="1" applyFont="1" applyBorder="1" applyAlignment="1">
      <alignment vertical="center" wrapText="1"/>
    </xf>
    <xf numFmtId="0" fontId="17" fillId="0" borderId="32" xfId="0" applyFont="1" applyFill="1" applyBorder="1" applyAlignment="1" applyProtection="1">
      <alignment horizontal="left" vertical="center"/>
      <protection locked="0"/>
    </xf>
    <xf numFmtId="0" fontId="27" fillId="0" borderId="1" xfId="0" applyFont="1" applyFill="1" applyBorder="1" applyAlignment="1" applyProtection="1">
      <alignment horizontal="left" vertical="center" wrapText="1"/>
      <protection locked="0"/>
    </xf>
    <xf numFmtId="0" fontId="17" fillId="0" borderId="32" xfId="0" applyFont="1" applyFill="1" applyBorder="1" applyAlignment="1" applyProtection="1">
      <alignment horizontal="left" vertical="center" wrapText="1"/>
      <protection locked="0"/>
    </xf>
    <xf numFmtId="0" fontId="27" fillId="0" borderId="1" xfId="0" applyFont="1" applyBorder="1" applyAlignment="1">
      <alignment vertical="center"/>
    </xf>
    <xf numFmtId="0" fontId="27" fillId="0" borderId="8" xfId="0" applyFont="1" applyBorder="1" applyAlignment="1">
      <alignment vertical="center" wrapText="1"/>
    </xf>
    <xf numFmtId="166" fontId="7" fillId="3" borderId="11" xfId="1" applyNumberFormat="1" applyFont="1" applyFill="1" applyBorder="1"/>
    <xf numFmtId="165" fontId="11" fillId="0" borderId="0" xfId="0" applyNumberFormat="1" applyFont="1" applyFill="1" applyAlignment="1"/>
    <xf numFmtId="168" fontId="11" fillId="0" borderId="7" xfId="0" applyNumberFormat="1" applyFont="1" applyFill="1" applyBorder="1"/>
    <xf numFmtId="165" fontId="14" fillId="0" borderId="0" xfId="1" applyNumberFormat="1" applyFont="1" applyFill="1" applyBorder="1" applyAlignment="1">
      <alignment horizontal="left"/>
    </xf>
    <xf numFmtId="166" fontId="14" fillId="0" borderId="0" xfId="1" applyNumberFormat="1" applyFont="1" applyFill="1" applyBorder="1" applyAlignment="1">
      <alignment horizontal="left"/>
    </xf>
    <xf numFmtId="164" fontId="37" fillId="0" borderId="0" xfId="1" applyFont="1"/>
    <xf numFmtId="0" fontId="32" fillId="0" borderId="24" xfId="0" applyFont="1" applyBorder="1" applyAlignment="1">
      <alignment horizontal="center" vertical="center"/>
    </xf>
    <xf numFmtId="0" fontId="32" fillId="3" borderId="24" xfId="0" applyFont="1" applyFill="1" applyBorder="1" applyAlignment="1">
      <alignment horizontal="center" vertical="center"/>
    </xf>
    <xf numFmtId="0" fontId="32" fillId="0" borderId="19" xfId="0" applyFont="1" applyBorder="1" applyAlignment="1">
      <alignment horizontal="center" vertical="center"/>
    </xf>
    <xf numFmtId="0" fontId="32" fillId="0" borderId="21" xfId="0" applyFont="1" applyBorder="1" applyAlignment="1">
      <alignment horizontal="center" vertical="center"/>
    </xf>
    <xf numFmtId="0" fontId="32" fillId="0" borderId="20" xfId="0" applyFont="1" applyBorder="1" applyAlignment="1">
      <alignment horizontal="center" vertical="center"/>
    </xf>
    <xf numFmtId="0" fontId="32" fillId="3" borderId="19" xfId="0" applyFont="1" applyFill="1" applyBorder="1" applyAlignment="1">
      <alignment horizontal="center" vertical="center"/>
    </xf>
    <xf numFmtId="0" fontId="32" fillId="3" borderId="21" xfId="0" applyFont="1" applyFill="1" applyBorder="1" applyAlignment="1">
      <alignment horizontal="center" vertical="center"/>
    </xf>
    <xf numFmtId="165" fontId="24" fillId="3" borderId="24" xfId="2" applyNumberFormat="1" applyFont="1" applyFill="1" applyBorder="1"/>
    <xf numFmtId="169" fontId="24" fillId="3" borderId="0" xfId="2" applyNumberFormat="1" applyFont="1" applyFill="1"/>
    <xf numFmtId="169" fontId="24" fillId="0" borderId="0" xfId="2" applyNumberFormat="1" applyFont="1"/>
    <xf numFmtId="0" fontId="11" fillId="3" borderId="0" xfId="0" applyFont="1" applyFill="1"/>
    <xf numFmtId="169" fontId="11" fillId="3" borderId="0" xfId="2" applyNumberFormat="1" applyFont="1" applyFill="1"/>
    <xf numFmtId="0" fontId="24" fillId="0" borderId="15" xfId="0" applyFont="1" applyBorder="1" applyAlignment="1">
      <alignment horizontal="center"/>
    </xf>
    <xf numFmtId="0" fontId="32" fillId="3" borderId="15" xfId="0" applyFont="1" applyFill="1" applyBorder="1" applyAlignment="1">
      <alignment horizontal="center"/>
    </xf>
    <xf numFmtId="0" fontId="24" fillId="0" borderId="15" xfId="0" applyFont="1" applyBorder="1"/>
    <xf numFmtId="14" fontId="24" fillId="3" borderId="15" xfId="0" applyNumberFormat="1" applyFont="1" applyFill="1" applyBorder="1" applyAlignment="1">
      <alignment horizontal="center"/>
    </xf>
    <xf numFmtId="0" fontId="24" fillId="3" borderId="15" xfId="0" applyFont="1" applyFill="1" applyBorder="1" applyAlignment="1">
      <alignment horizontal="center"/>
    </xf>
    <xf numFmtId="43" fontId="32" fillId="3" borderId="15" xfId="2" applyFont="1" applyFill="1" applyBorder="1"/>
    <xf numFmtId="0" fontId="24" fillId="3" borderId="20" xfId="0" applyFont="1" applyFill="1" applyBorder="1" applyAlignment="1">
      <alignment horizontal="center"/>
    </xf>
    <xf numFmtId="165" fontId="24" fillId="3" borderId="24" xfId="2" applyNumberFormat="1" applyFont="1" applyFill="1" applyBorder="1" applyAlignment="1">
      <alignment vertical="center"/>
    </xf>
    <xf numFmtId="166" fontId="24" fillId="3" borderId="24" xfId="1" applyNumberFormat="1" applyFont="1" applyFill="1" applyBorder="1" applyAlignment="1">
      <alignment vertical="center"/>
    </xf>
    <xf numFmtId="43" fontId="24" fillId="3" borderId="0" xfId="2" applyFont="1" applyFill="1" applyBorder="1" applyAlignment="1">
      <alignment horizontal="right" vertical="center"/>
    </xf>
    <xf numFmtId="43" fontId="32" fillId="3" borderId="0" xfId="2" applyFont="1" applyFill="1" applyBorder="1" applyAlignment="1">
      <alignment horizontal="right" vertical="center"/>
    </xf>
    <xf numFmtId="0" fontId="32" fillId="3" borderId="0" xfId="0" applyFont="1" applyFill="1" applyBorder="1"/>
    <xf numFmtId="1" fontId="24" fillId="0" borderId="24" xfId="0" applyNumberFormat="1" applyFont="1" applyBorder="1" applyAlignment="1">
      <alignment horizontal="center"/>
    </xf>
    <xf numFmtId="2" fontId="24" fillId="0" borderId="24" xfId="0" applyNumberFormat="1" applyFont="1" applyBorder="1"/>
    <xf numFmtId="2" fontId="24" fillId="0" borderId="24" xfId="0" applyNumberFormat="1" applyFont="1" applyBorder="1" applyAlignment="1">
      <alignment horizontal="center"/>
    </xf>
    <xf numFmtId="2" fontId="24" fillId="3" borderId="24" xfId="0" applyNumberFormat="1" applyFont="1" applyFill="1" applyBorder="1" applyAlignment="1">
      <alignment horizontal="center"/>
    </xf>
    <xf numFmtId="2" fontId="24" fillId="3" borderId="24" xfId="0" applyNumberFormat="1" applyFont="1" applyFill="1" applyBorder="1"/>
    <xf numFmtId="43" fontId="32" fillId="3" borderId="24" xfId="2" applyFont="1" applyFill="1" applyBorder="1" applyAlignment="1">
      <alignment horizontal="center" vertical="center"/>
    </xf>
    <xf numFmtId="43" fontId="38" fillId="3" borderId="0" xfId="2" applyFont="1" applyFill="1"/>
    <xf numFmtId="0" fontId="11" fillId="3" borderId="0" xfId="0" applyFont="1" applyFill="1" applyAlignment="1">
      <alignment horizontal="center"/>
    </xf>
    <xf numFmtId="0" fontId="41" fillId="0" borderId="0" xfId="0" applyFont="1"/>
    <xf numFmtId="169" fontId="41" fillId="0" borderId="0" xfId="2" applyNumberFormat="1" applyFont="1"/>
    <xf numFmtId="0" fontId="40" fillId="0" borderId="0" xfId="0" applyFont="1"/>
    <xf numFmtId="169" fontId="40" fillId="0" borderId="0" xfId="2" applyNumberFormat="1" applyFont="1"/>
    <xf numFmtId="169" fontId="13" fillId="0" borderId="0" xfId="2" applyNumberFormat="1" applyFont="1"/>
    <xf numFmtId="169" fontId="11" fillId="0" borderId="0" xfId="2" applyNumberFormat="1" applyFont="1"/>
    <xf numFmtId="0" fontId="42" fillId="0" borderId="0" xfId="0" applyFont="1"/>
    <xf numFmtId="169" fontId="42" fillId="0" borderId="0" xfId="2" applyNumberFormat="1" applyFont="1"/>
    <xf numFmtId="0" fontId="11" fillId="3" borderId="24" xfId="0" applyFont="1" applyFill="1" applyBorder="1" applyAlignment="1">
      <alignment horizontal="center"/>
    </xf>
    <xf numFmtId="169" fontId="11" fillId="3" borderId="24" xfId="2" applyNumberFormat="1" applyFont="1" applyFill="1" applyBorder="1"/>
    <xf numFmtId="0" fontId="43" fillId="0" borderId="0" xfId="0" applyFont="1"/>
    <xf numFmtId="169" fontId="43" fillId="0" borderId="0" xfId="2" applyNumberFormat="1" applyFont="1"/>
    <xf numFmtId="43" fontId="44" fillId="3" borderId="24" xfId="2" applyFont="1" applyFill="1" applyBorder="1" applyAlignment="1">
      <alignment horizontal="right" vertical="center"/>
    </xf>
    <xf numFmtId="43" fontId="44" fillId="3" borderId="24" xfId="2" applyFont="1" applyFill="1" applyBorder="1" applyAlignment="1">
      <alignment vertical="center"/>
    </xf>
    <xf numFmtId="43" fontId="44" fillId="3" borderId="24" xfId="2" applyFont="1" applyFill="1" applyBorder="1" applyAlignment="1" applyProtection="1">
      <alignment horizontal="right" vertical="center"/>
    </xf>
    <xf numFmtId="43" fontId="44" fillId="3" borderId="24" xfId="2" applyFont="1" applyFill="1" applyBorder="1" applyAlignment="1">
      <alignment horizontal="right" vertical="center" wrapText="1"/>
    </xf>
    <xf numFmtId="43" fontId="44" fillId="3" borderId="24" xfId="2" applyFont="1" applyFill="1" applyBorder="1" applyAlignment="1">
      <alignment horizontal="center" vertical="center"/>
    </xf>
    <xf numFmtId="43" fontId="44" fillId="3" borderId="24" xfId="2" applyFont="1" applyFill="1" applyBorder="1" applyAlignment="1">
      <alignment horizontal="right" vertical="top"/>
    </xf>
    <xf numFmtId="43" fontId="44" fillId="3" borderId="0" xfId="2" applyFont="1" applyFill="1" applyBorder="1" applyAlignment="1">
      <alignment horizontal="right" vertical="center"/>
    </xf>
    <xf numFmtId="0" fontId="11" fillId="0" borderId="24" xfId="0" applyFont="1" applyBorder="1"/>
    <xf numFmtId="43" fontId="42" fillId="0" borderId="24" xfId="0" applyNumberFormat="1" applyFont="1" applyBorder="1"/>
    <xf numFmtId="0" fontId="11" fillId="0" borderId="0" xfId="0" applyFont="1" applyBorder="1"/>
    <xf numFmtId="169" fontId="11" fillId="0" borderId="0" xfId="2" applyNumberFormat="1" applyFont="1" applyBorder="1"/>
    <xf numFmtId="0" fontId="13" fillId="0" borderId="0" xfId="0" applyFont="1" applyAlignment="1">
      <alignment horizontal="center" vertical="center"/>
    </xf>
    <xf numFmtId="43" fontId="13" fillId="0" borderId="0" xfId="0" applyNumberFormat="1" applyFont="1" applyAlignment="1">
      <alignment horizontal="center" vertical="center"/>
    </xf>
    <xf numFmtId="169" fontId="13" fillId="0" borderId="0" xfId="2" applyNumberFormat="1" applyFont="1" applyAlignment="1">
      <alignment horizontal="center" vertical="center"/>
    </xf>
    <xf numFmtId="169" fontId="9" fillId="0" borderId="0" xfId="2" applyNumberFormat="1" applyFont="1"/>
    <xf numFmtId="43" fontId="9" fillId="0" borderId="0" xfId="0" applyNumberFormat="1" applyFont="1"/>
    <xf numFmtId="39" fontId="11" fillId="0" borderId="0" xfId="1" applyNumberFormat="1" applyFont="1" applyFill="1" applyAlignment="1"/>
    <xf numFmtId="39" fontId="11" fillId="0" borderId="7" xfId="1" applyNumberFormat="1" applyFont="1" applyFill="1" applyBorder="1" applyAlignment="1"/>
    <xf numFmtId="164" fontId="1" fillId="0" borderId="0" xfId="1" applyFont="1"/>
    <xf numFmtId="0" fontId="27" fillId="0" borderId="0" xfId="0" applyFont="1" applyFill="1" applyAlignment="1" applyProtection="1">
      <alignment horizontal="center" vertical="top"/>
      <protection locked="0"/>
    </xf>
    <xf numFmtId="1" fontId="27" fillId="0" borderId="24" xfId="0" applyNumberFormat="1" applyFont="1" applyFill="1" applyBorder="1" applyAlignment="1" applyProtection="1">
      <alignment horizontal="center" vertical="center"/>
      <protection locked="0"/>
    </xf>
    <xf numFmtId="0" fontId="27" fillId="0" borderId="24" xfId="0" applyFont="1" applyFill="1" applyBorder="1" applyAlignment="1" applyProtection="1">
      <alignment horizontal="center" vertical="center"/>
      <protection locked="0"/>
    </xf>
    <xf numFmtId="0" fontId="8" fillId="0" borderId="10" xfId="0" applyFont="1" applyBorder="1" applyAlignment="1">
      <alignment horizontal="center"/>
    </xf>
    <xf numFmtId="0" fontId="8" fillId="0" borderId="11" xfId="0" applyFont="1" applyBorder="1" applyAlignment="1">
      <alignment horizontal="center"/>
    </xf>
    <xf numFmtId="0" fontId="7" fillId="0" borderId="11" xfId="0" applyFont="1" applyBorder="1" applyAlignment="1">
      <alignment horizontal="left" wrapText="1"/>
    </xf>
    <xf numFmtId="0" fontId="7" fillId="0" borderId="11" xfId="0" applyFont="1" applyBorder="1" applyAlignment="1">
      <alignment horizontal="left"/>
    </xf>
    <xf numFmtId="0" fontId="8" fillId="0" borderId="1" xfId="0" applyFont="1" applyBorder="1" applyAlignment="1">
      <alignment horizontal="left"/>
    </xf>
    <xf numFmtId="0" fontId="8" fillId="0" borderId="2" xfId="0" applyFont="1" applyBorder="1" applyAlignment="1">
      <alignment horizontal="left"/>
    </xf>
    <xf numFmtId="0" fontId="8" fillId="0" borderId="8" xfId="0" applyFont="1" applyBorder="1" applyAlignment="1">
      <alignment horizontal="left"/>
    </xf>
    <xf numFmtId="0" fontId="8" fillId="0" borderId="0" xfId="0" applyFont="1" applyBorder="1" applyAlignment="1">
      <alignment horizontal="left"/>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8" xfId="0" applyFont="1" applyBorder="1" applyAlignment="1">
      <alignment horizontal="center"/>
    </xf>
    <xf numFmtId="0" fontId="7" fillId="0" borderId="0" xfId="0" applyFont="1" applyBorder="1" applyAlignment="1">
      <alignment horizontal="center"/>
    </xf>
    <xf numFmtId="0" fontId="7" fillId="0" borderId="9" xfId="0" applyFont="1" applyBorder="1" applyAlignment="1">
      <alignment horizontal="center"/>
    </xf>
    <xf numFmtId="0" fontId="11" fillId="0" borderId="0" xfId="0" applyNumberFormat="1" applyFont="1" applyAlignment="1">
      <alignment horizontal="left" wrapText="1"/>
    </xf>
    <xf numFmtId="165" fontId="11" fillId="3" borderId="0" xfId="0" applyNumberFormat="1" applyFont="1" applyFill="1" applyAlignment="1">
      <alignment horizontal="center"/>
    </xf>
    <xf numFmtId="165" fontId="11" fillId="0" borderId="0" xfId="0" applyNumberFormat="1" applyFont="1" applyAlignment="1">
      <alignment horizontal="left" wrapText="1"/>
    </xf>
    <xf numFmtId="0" fontId="11" fillId="3" borderId="0" xfId="0" applyNumberFormat="1" applyFont="1" applyFill="1" applyAlignment="1">
      <alignment horizontal="left" wrapText="1"/>
    </xf>
    <xf numFmtId="0" fontId="11" fillId="0" borderId="0" xfId="0" applyNumberFormat="1" applyFont="1" applyFill="1" applyAlignment="1">
      <alignment horizontal="left" wrapText="1"/>
    </xf>
    <xf numFmtId="0" fontId="11" fillId="0" borderId="0" xfId="0" applyFont="1" applyAlignment="1">
      <alignment horizontal="left" wrapText="1"/>
    </xf>
    <xf numFmtId="165" fontId="11" fillId="0" borderId="0" xfId="0" applyNumberFormat="1" applyFont="1" applyAlignment="1">
      <alignment horizontal="left"/>
    </xf>
    <xf numFmtId="0" fontId="11" fillId="0" borderId="0" xfId="0" applyFont="1" applyAlignment="1">
      <alignment horizontal="center"/>
    </xf>
    <xf numFmtId="165" fontId="11" fillId="0" borderId="0" xfId="0" applyNumberFormat="1" applyFont="1" applyAlignment="1">
      <alignment horizontal="left" vertical="center" wrapText="1"/>
    </xf>
    <xf numFmtId="49" fontId="11" fillId="0" borderId="0" xfId="0" applyNumberFormat="1" applyFont="1" applyAlignment="1">
      <alignment horizontal="left" wrapText="1"/>
    </xf>
    <xf numFmtId="0" fontId="11" fillId="0" borderId="0" xfId="0" applyNumberFormat="1" applyFont="1" applyAlignment="1">
      <alignment horizontal="left"/>
    </xf>
    <xf numFmtId="164" fontId="15" fillId="0" borderId="0" xfId="1" applyFont="1" applyAlignment="1">
      <alignment horizontal="center"/>
    </xf>
    <xf numFmtId="0" fontId="15" fillId="0" borderId="0" xfId="0" applyFont="1" applyAlignment="1">
      <alignment horizontal="center"/>
    </xf>
    <xf numFmtId="0" fontId="15" fillId="0" borderId="0" xfId="0" applyFont="1" applyAlignment="1">
      <alignment horizontal="left"/>
    </xf>
    <xf numFmtId="0" fontId="16" fillId="0" borderId="19"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164" fontId="16" fillId="0" borderId="20" xfId="1" applyFont="1" applyBorder="1" applyAlignment="1">
      <alignment horizontal="center" vertical="center" wrapText="1"/>
    </xf>
    <xf numFmtId="164" fontId="16" fillId="0" borderId="16" xfId="1" applyFont="1" applyBorder="1" applyAlignment="1">
      <alignment horizontal="center" vertical="center" wrapText="1"/>
    </xf>
    <xf numFmtId="0" fontId="15" fillId="0" borderId="20" xfId="0" applyFont="1" applyBorder="1" applyAlignment="1">
      <alignment horizontal="center"/>
    </xf>
    <xf numFmtId="0" fontId="15" fillId="0" borderId="15" xfId="0" applyFont="1" applyBorder="1" applyAlignment="1">
      <alignment horizontal="center"/>
    </xf>
    <xf numFmtId="0" fontId="15" fillId="0" borderId="16" xfId="0" applyFont="1" applyBorder="1" applyAlignment="1">
      <alignment horizontal="center"/>
    </xf>
    <xf numFmtId="0" fontId="32" fillId="0" borderId="19" xfId="0" applyFont="1" applyBorder="1" applyAlignment="1">
      <alignment horizontal="center" vertical="center"/>
    </xf>
    <xf numFmtId="0" fontId="32" fillId="0" borderId="21" xfId="0" applyFont="1" applyBorder="1" applyAlignment="1">
      <alignment horizontal="center" vertical="center"/>
    </xf>
    <xf numFmtId="0" fontId="32" fillId="0" borderId="24" xfId="0" applyFont="1" applyBorder="1" applyAlignment="1">
      <alignment horizontal="center" vertical="center"/>
    </xf>
    <xf numFmtId="0" fontId="32" fillId="3" borderId="24" xfId="0" applyFont="1" applyFill="1" applyBorder="1" applyAlignment="1">
      <alignment horizontal="center" vertical="center"/>
    </xf>
    <xf numFmtId="0" fontId="40" fillId="3" borderId="0" xfId="0" applyFont="1" applyFill="1" applyAlignment="1">
      <alignment horizontal="center"/>
    </xf>
    <xf numFmtId="0" fontId="40" fillId="0" borderId="0" xfId="0" applyFont="1" applyAlignment="1">
      <alignment horizontal="center"/>
    </xf>
    <xf numFmtId="0" fontId="32" fillId="0" borderId="20" xfId="0" applyFont="1" applyBorder="1" applyAlignment="1">
      <alignment horizontal="center" vertical="center"/>
    </xf>
    <xf numFmtId="0" fontId="32" fillId="0" borderId="15" xfId="0" applyFont="1" applyBorder="1" applyAlignment="1">
      <alignment horizontal="center" vertical="center"/>
    </xf>
    <xf numFmtId="0" fontId="32" fillId="0" borderId="16" xfId="0" applyFont="1" applyBorder="1" applyAlignment="1">
      <alignment horizontal="center" vertical="center"/>
    </xf>
    <xf numFmtId="0" fontId="32" fillId="3" borderId="19" xfId="0" applyFont="1" applyFill="1" applyBorder="1" applyAlignment="1">
      <alignment horizontal="center" vertical="center"/>
    </xf>
    <xf numFmtId="0" fontId="32" fillId="3" borderId="21" xfId="0" applyFont="1" applyFill="1" applyBorder="1" applyAlignment="1">
      <alignment horizontal="center" vertical="center"/>
    </xf>
    <xf numFmtId="0" fontId="27" fillId="0" borderId="1" xfId="0" applyFont="1" applyFill="1" applyBorder="1" applyAlignment="1" applyProtection="1">
      <alignment horizontal="center" vertical="center"/>
      <protection locked="0"/>
    </xf>
    <xf numFmtId="0" fontId="27" fillId="0" borderId="2" xfId="0"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protection locked="0"/>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26" xfId="0" applyFont="1" applyFill="1" applyBorder="1" applyAlignment="1" applyProtection="1">
      <alignment horizontal="left" vertical="center" wrapText="1"/>
      <protection locked="0"/>
    </xf>
    <xf numFmtId="0" fontId="27" fillId="0" borderId="10" xfId="0" applyFont="1" applyFill="1" applyBorder="1" applyAlignment="1" applyProtection="1">
      <alignment horizontal="left" vertical="center" wrapText="1"/>
      <protection locked="0"/>
    </xf>
    <xf numFmtId="0" fontId="27" fillId="0" borderId="0" xfId="0" applyFont="1" applyFill="1" applyAlignment="1" applyProtection="1">
      <alignment horizontal="center" vertical="top"/>
      <protection locked="0"/>
    </xf>
    <xf numFmtId="0" fontId="27" fillId="0" borderId="24" xfId="0" applyFont="1" applyBorder="1" applyAlignment="1">
      <alignment horizontal="center" vertical="center"/>
    </xf>
    <xf numFmtId="1" fontId="27" fillId="0" borderId="24" xfId="0" applyNumberFormat="1" applyFont="1" applyFill="1" applyBorder="1" applyAlignment="1" applyProtection="1">
      <alignment horizontal="center" vertical="center"/>
      <protection locked="0"/>
    </xf>
    <xf numFmtId="0" fontId="27" fillId="0" borderId="24" xfId="0" applyFont="1" applyFill="1" applyBorder="1" applyAlignment="1" applyProtection="1">
      <alignment horizontal="center" vertical="center"/>
      <protection locked="0"/>
    </xf>
    <xf numFmtId="0" fontId="27" fillId="0" borderId="20" xfId="0" applyFont="1" applyFill="1" applyBorder="1" applyAlignment="1" applyProtection="1">
      <alignment horizontal="center" vertical="center"/>
      <protection locked="0"/>
    </xf>
    <xf numFmtId="0" fontId="27" fillId="0" borderId="15" xfId="0" applyFont="1" applyFill="1" applyBorder="1" applyAlignment="1" applyProtection="1">
      <alignment horizontal="center" vertical="center"/>
      <protection locked="0"/>
    </xf>
    <xf numFmtId="0" fontId="27" fillId="0" borderId="16" xfId="0" applyFont="1" applyFill="1" applyBorder="1" applyAlignment="1" applyProtection="1">
      <alignment horizontal="center" vertical="center"/>
      <protection locked="0"/>
    </xf>
    <xf numFmtId="0" fontId="17" fillId="0" borderId="0" xfId="0" applyFont="1" applyAlignment="1">
      <alignment horizontal="center" vertical="center"/>
    </xf>
    <xf numFmtId="0" fontId="29" fillId="0" borderId="0" xfId="0" applyFont="1" applyAlignment="1">
      <alignment horizontal="center" vertical="center"/>
    </xf>
    <xf numFmtId="0" fontId="45" fillId="0" borderId="0" xfId="0" applyFont="1" applyAlignment="1">
      <alignment horizontal="center" vertical="center" wrapText="1"/>
    </xf>
    <xf numFmtId="0" fontId="46" fillId="0" borderId="0" xfId="0" applyFont="1"/>
    <xf numFmtId="0" fontId="45" fillId="0" borderId="0" xfId="0" applyFont="1" applyAlignment="1">
      <alignment vertical="center"/>
    </xf>
    <xf numFmtId="0" fontId="45" fillId="0" borderId="0" xfId="0" applyFont="1" applyAlignment="1">
      <alignment horizontal="center" vertical="center"/>
    </xf>
    <xf numFmtId="0" fontId="45" fillId="0" borderId="0" xfId="0" applyFont="1" applyAlignment="1">
      <alignment horizontal="center" vertical="center"/>
    </xf>
    <xf numFmtId="0" fontId="45" fillId="0" borderId="24" xfId="0" applyFont="1" applyBorder="1" applyAlignment="1">
      <alignment horizontal="center" vertical="center" wrapText="1"/>
    </xf>
    <xf numFmtId="0" fontId="45" fillId="0" borderId="24" xfId="0" applyFont="1" applyBorder="1" applyAlignment="1">
      <alignment horizontal="center" vertical="center" wrapText="1"/>
    </xf>
    <xf numFmtId="0" fontId="45" fillId="0" borderId="24" xfId="0" applyFont="1" applyBorder="1" applyAlignment="1">
      <alignment vertical="center" wrapText="1"/>
    </xf>
    <xf numFmtId="0" fontId="45" fillId="0" borderId="24" xfId="0" applyFont="1" applyBorder="1" applyAlignment="1">
      <alignment horizontal="right" vertical="center" wrapText="1"/>
    </xf>
    <xf numFmtId="3" fontId="45" fillId="0" borderId="24" xfId="0" applyNumberFormat="1" applyFont="1" applyBorder="1" applyAlignment="1">
      <alignment horizontal="right" vertical="center" wrapText="1"/>
    </xf>
    <xf numFmtId="0" fontId="32" fillId="0" borderId="24" xfId="0" applyFont="1" applyBorder="1" applyAlignment="1">
      <alignment wrapText="1"/>
    </xf>
    <xf numFmtId="164" fontId="32" fillId="0" borderId="24" xfId="1" applyFont="1" applyBorder="1"/>
    <xf numFmtId="0" fontId="32" fillId="0" borderId="24" xfId="0" applyFont="1" applyBorder="1" applyAlignment="1">
      <alignment horizontal="left"/>
    </xf>
    <xf numFmtId="49" fontId="47" fillId="0" borderId="24" xfId="0" applyNumberFormat="1" applyFont="1" applyFill="1" applyBorder="1" applyAlignment="1" applyProtection="1">
      <alignment horizontal="left" vertical="top"/>
      <protection locked="0"/>
    </xf>
    <xf numFmtId="49" fontId="49" fillId="0" borderId="24" xfId="0" applyNumberFormat="1" applyFont="1" applyFill="1" applyBorder="1" applyAlignment="1" applyProtection="1">
      <alignment horizontal="left" vertical="top"/>
      <protection locked="0"/>
    </xf>
    <xf numFmtId="164" fontId="24" fillId="0" borderId="24" xfId="1" applyFont="1" applyBorder="1"/>
    <xf numFmtId="164" fontId="32" fillId="0" borderId="24" xfId="0" applyNumberFormat="1" applyFont="1" applyBorder="1"/>
    <xf numFmtId="0" fontId="26" fillId="0" borderId="0" xfId="0" applyFont="1"/>
    <xf numFmtId="0" fontId="27" fillId="0" borderId="24" xfId="0" applyFont="1" applyBorder="1" applyAlignment="1">
      <alignment vertical="center"/>
    </xf>
    <xf numFmtId="49" fontId="27" fillId="0" borderId="24" xfId="0" applyNumberFormat="1" applyFont="1" applyFill="1" applyBorder="1" applyAlignment="1" applyProtection="1">
      <alignment horizontal="left" vertical="center"/>
      <protection locked="0"/>
    </xf>
    <xf numFmtId="0" fontId="27" fillId="0" borderId="24" xfId="0" applyFont="1" applyFill="1" applyBorder="1" applyAlignment="1" applyProtection="1">
      <alignment horizontal="left" vertical="center"/>
      <protection locked="0"/>
    </xf>
    <xf numFmtId="164" fontId="27" fillId="0" borderId="24" xfId="1" applyFont="1" applyBorder="1" applyAlignment="1">
      <alignment vertical="center"/>
    </xf>
    <xf numFmtId="0" fontId="28" fillId="0" borderId="24" xfId="0" applyFont="1" applyBorder="1" applyAlignment="1">
      <alignment vertical="center"/>
    </xf>
    <xf numFmtId="49" fontId="28" fillId="0" borderId="24" xfId="0" applyNumberFormat="1" applyFont="1" applyFill="1" applyBorder="1" applyAlignment="1" applyProtection="1">
      <alignment horizontal="left" vertical="center"/>
      <protection locked="0"/>
    </xf>
    <xf numFmtId="0" fontId="28" fillId="0" borderId="24" xfId="0" applyFont="1" applyFill="1" applyBorder="1" applyAlignment="1" applyProtection="1">
      <alignment horizontal="left" vertical="center"/>
      <protection locked="0"/>
    </xf>
    <xf numFmtId="0" fontId="17" fillId="0" borderId="24" xfId="0" applyFont="1" applyFill="1" applyBorder="1" applyAlignment="1" applyProtection="1">
      <alignment horizontal="left" vertical="center" wrapText="1"/>
      <protection locked="0"/>
    </xf>
    <xf numFmtId="0" fontId="28" fillId="0" borderId="24" xfId="0" applyFont="1" applyFill="1" applyBorder="1" applyAlignment="1" applyProtection="1">
      <alignment horizontal="left" vertical="center" wrapText="1"/>
      <protection locked="0"/>
    </xf>
    <xf numFmtId="49" fontId="17" fillId="0" borderId="24" xfId="0" applyNumberFormat="1" applyFont="1" applyBorder="1" applyAlignment="1">
      <alignment vertical="center"/>
    </xf>
    <xf numFmtId="49" fontId="27" fillId="0" borderId="24" xfId="0" applyNumberFormat="1" applyFont="1" applyBorder="1" applyAlignment="1">
      <alignment vertical="center"/>
    </xf>
    <xf numFmtId="0" fontId="27" fillId="0" borderId="24" xfId="0" applyFont="1" applyFill="1" applyBorder="1" applyAlignment="1" applyProtection="1">
      <alignment horizontal="left" vertical="center" wrapText="1"/>
      <protection locked="0"/>
    </xf>
    <xf numFmtId="0" fontId="27" fillId="0" borderId="24" xfId="0" applyFont="1" applyFill="1" applyBorder="1" applyAlignment="1" applyProtection="1">
      <alignment horizontal="left" vertical="center" wrapText="1"/>
      <protection locked="0"/>
    </xf>
    <xf numFmtId="49" fontId="27" fillId="0" borderId="24" xfId="0" applyNumberFormat="1" applyFont="1" applyFill="1" applyBorder="1" applyAlignment="1" applyProtection="1">
      <alignment horizontal="center" vertical="center"/>
      <protection locked="0"/>
    </xf>
    <xf numFmtId="49" fontId="28" fillId="0" borderId="24" xfId="0" applyNumberFormat="1" applyFont="1" applyBorder="1" applyAlignment="1">
      <alignment vertical="center" wrapText="1"/>
    </xf>
    <xf numFmtId="0" fontId="27" fillId="0" borderId="24" xfId="0" applyFont="1" applyBorder="1" applyAlignment="1">
      <alignment vertical="center" wrapText="1"/>
    </xf>
    <xf numFmtId="1" fontId="17" fillId="0" borderId="24" xfId="0" applyNumberFormat="1" applyFont="1" applyFill="1" applyBorder="1" applyAlignment="1" applyProtection="1">
      <alignment horizontal="center" vertical="center"/>
      <protection locked="0"/>
    </xf>
    <xf numFmtId="0" fontId="17" fillId="0" borderId="24" xfId="0" applyFont="1" applyFill="1" applyBorder="1" applyAlignment="1" applyProtection="1">
      <alignment horizontal="center" vertical="center"/>
      <protection locked="0"/>
    </xf>
    <xf numFmtId="0" fontId="28" fillId="0" borderId="24" xfId="0" applyFont="1" applyBorder="1"/>
    <xf numFmtId="0" fontId="17" fillId="0" borderId="24" xfId="0" applyFont="1" applyBorder="1"/>
    <xf numFmtId="1" fontId="27" fillId="0" borderId="24" xfId="0" applyNumberFormat="1" applyFont="1" applyFill="1" applyBorder="1" applyAlignment="1" applyProtection="1">
      <alignment horizontal="left" vertical="center"/>
      <protection locked="0"/>
    </xf>
    <xf numFmtId="1" fontId="28" fillId="0" borderId="24" xfId="0" applyNumberFormat="1" applyFont="1" applyFill="1" applyBorder="1" applyAlignment="1" applyProtection="1">
      <alignment horizontal="left" vertical="center"/>
      <protection locked="0"/>
    </xf>
    <xf numFmtId="0" fontId="28" fillId="0" borderId="24" xfId="0" applyFont="1" applyFill="1" applyBorder="1" applyAlignment="1" applyProtection="1">
      <alignment horizontal="center" vertical="center"/>
      <protection locked="0"/>
    </xf>
    <xf numFmtId="49" fontId="28" fillId="0" borderId="24" xfId="0" applyNumberFormat="1" applyFont="1" applyBorder="1" applyAlignment="1">
      <alignment vertical="center"/>
    </xf>
    <xf numFmtId="1" fontId="28" fillId="0" borderId="24" xfId="0" applyNumberFormat="1" applyFont="1" applyFill="1" applyBorder="1" applyAlignment="1" applyProtection="1">
      <alignment horizontal="center" vertical="center"/>
      <protection locked="0"/>
    </xf>
    <xf numFmtId="0" fontId="27" fillId="0" borderId="24" xfId="0" applyFont="1" applyBorder="1"/>
    <xf numFmtId="49" fontId="39" fillId="0" borderId="24" xfId="0" applyNumberFormat="1" applyFont="1" applyFill="1" applyBorder="1" applyAlignment="1" applyProtection="1">
      <alignment horizontal="left" vertical="center"/>
      <protection locked="0"/>
    </xf>
    <xf numFmtId="49" fontId="47" fillId="0" borderId="24" xfId="0" applyNumberFormat="1" applyFont="1" applyFill="1" applyBorder="1" applyAlignment="1" applyProtection="1">
      <alignment horizontal="left" vertical="center"/>
      <protection locked="0"/>
    </xf>
    <xf numFmtId="0" fontId="47" fillId="0" borderId="24" xfId="0" applyFont="1" applyFill="1" applyBorder="1" applyAlignment="1" applyProtection="1">
      <alignment horizontal="left" vertical="center"/>
      <protection locked="0"/>
    </xf>
    <xf numFmtId="49" fontId="48" fillId="0" borderId="24" xfId="0" applyNumberFormat="1" applyFont="1" applyFill="1" applyBorder="1" applyAlignment="1" applyProtection="1">
      <alignment horizontal="left" vertical="center"/>
      <protection locked="0"/>
    </xf>
    <xf numFmtId="49" fontId="49" fillId="0" borderId="24" xfId="0" applyNumberFormat="1" applyFont="1" applyFill="1" applyBorder="1" applyAlignment="1" applyProtection="1">
      <alignment horizontal="left" vertical="center"/>
      <protection locked="0"/>
    </xf>
    <xf numFmtId="0" fontId="29" fillId="0" borderId="24" xfId="0" applyFont="1" applyBorder="1" applyAlignment="1">
      <alignment vertical="center"/>
    </xf>
    <xf numFmtId="0" fontId="27" fillId="0" borderId="20" xfId="0" applyFont="1" applyBorder="1" applyAlignment="1">
      <alignment vertical="center" wrapText="1"/>
    </xf>
    <xf numFmtId="0" fontId="27" fillId="0" borderId="15" xfId="0" applyFont="1" applyBorder="1" applyAlignment="1">
      <alignment vertical="center" wrapText="1"/>
    </xf>
    <xf numFmtId="0" fontId="27" fillId="0" borderId="19" xfId="0" applyFont="1" applyFill="1" applyBorder="1" applyAlignment="1" applyProtection="1">
      <alignment horizontal="center" vertical="center"/>
      <protection locked="0"/>
    </xf>
    <xf numFmtId="0" fontId="27" fillId="0" borderId="21" xfId="0" applyFont="1" applyFill="1" applyBorder="1" applyAlignment="1" applyProtection="1">
      <alignment horizontal="center" vertical="center"/>
      <protection locked="0"/>
    </xf>
    <xf numFmtId="0" fontId="27" fillId="0" borderId="3"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23" xfId="0" applyFont="1" applyFill="1" applyBorder="1" applyAlignment="1" applyProtection="1">
      <alignment horizontal="center" vertical="center"/>
      <protection locked="0"/>
    </xf>
    <xf numFmtId="0" fontId="27" fillId="0" borderId="9" xfId="0" applyFont="1" applyBorder="1" applyAlignment="1">
      <alignment horizontal="center" vertical="center" wrapText="1"/>
    </xf>
    <xf numFmtId="0" fontId="26" fillId="0" borderId="0" xfId="0" applyFont="1" applyAlignment="1">
      <alignment horizontal="center"/>
    </xf>
    <xf numFmtId="0" fontId="27" fillId="0" borderId="1" xfId="0" applyFont="1" applyFill="1" applyBorder="1" applyAlignment="1" applyProtection="1">
      <alignment horizontal="center" vertical="center" wrapText="1"/>
      <protection locked="0"/>
    </xf>
    <xf numFmtId="0" fontId="27" fillId="0" borderId="2" xfId="0" applyFont="1" applyFill="1" applyBorder="1" applyAlignment="1" applyProtection="1">
      <alignment horizontal="center" vertical="center" wrapText="1"/>
      <protection locked="0"/>
    </xf>
    <xf numFmtId="0" fontId="27" fillId="0" borderId="3"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9" xfId="0" applyFont="1" applyFill="1" applyBorder="1" applyAlignment="1" applyProtection="1">
      <alignment horizontal="center" vertical="center" wrapText="1"/>
      <protection locked="0"/>
    </xf>
    <xf numFmtId="0" fontId="27" fillId="0" borderId="32"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164" fontId="26" fillId="0" borderId="0" xfId="1" applyFont="1"/>
    <xf numFmtId="0" fontId="27" fillId="0" borderId="24" xfId="0" applyFont="1" applyFill="1" applyBorder="1" applyAlignment="1" applyProtection="1">
      <alignment horizontal="center" vertical="center" wrapText="1"/>
      <protection locked="0"/>
    </xf>
    <xf numFmtId="0" fontId="50" fillId="0" borderId="0" xfId="0" applyFont="1"/>
    <xf numFmtId="0" fontId="51" fillId="0" borderId="24" xfId="0" applyFont="1" applyBorder="1"/>
    <xf numFmtId="49" fontId="52" fillId="0" borderId="24" xfId="0" applyNumberFormat="1" applyFont="1" applyFill="1" applyBorder="1" applyAlignment="1" applyProtection="1">
      <alignment horizontal="left" vertical="center"/>
      <protection locked="0"/>
    </xf>
    <xf numFmtId="49" fontId="52" fillId="0" borderId="24" xfId="0" applyNumberFormat="1" applyFont="1" applyBorder="1" applyAlignment="1">
      <alignment vertical="center"/>
    </xf>
    <xf numFmtId="0" fontId="52" fillId="0" borderId="24" xfId="0" applyFont="1" applyFill="1" applyBorder="1" applyAlignment="1" applyProtection="1">
      <alignment horizontal="left" vertical="center"/>
      <protection locked="0"/>
    </xf>
    <xf numFmtId="0" fontId="52" fillId="0" borderId="24" xfId="0" applyFont="1" applyFill="1" applyBorder="1" applyAlignment="1" applyProtection="1">
      <alignment horizontal="center" vertical="top"/>
      <protection locked="0"/>
    </xf>
    <xf numFmtId="164" fontId="52" fillId="0" borderId="24" xfId="1" applyFont="1" applyFill="1" applyBorder="1" applyAlignment="1" applyProtection="1">
      <alignment horizontal="right" vertical="top"/>
      <protection locked="0"/>
    </xf>
    <xf numFmtId="164" fontId="52" fillId="0" borderId="26" xfId="1" applyFont="1" applyFill="1" applyBorder="1" applyAlignment="1" applyProtection="1">
      <alignment horizontal="right" vertical="center"/>
      <protection locked="0"/>
    </xf>
    <xf numFmtId="164" fontId="53" fillId="0" borderId="24" xfId="0" applyNumberFormat="1" applyFont="1" applyBorder="1"/>
    <xf numFmtId="0" fontId="51" fillId="0" borderId="0" xfId="0" applyFont="1"/>
    <xf numFmtId="0" fontId="54" fillId="0" borderId="0" xfId="0" applyFont="1"/>
  </cellXfs>
  <cellStyles count="3">
    <cellStyle name="Comma" xfId="2" builtinId="3"/>
    <cellStyle name="Comma [0]" xfId="1" builtinId="6"/>
    <cellStyle name="Normal" xfId="0" builtinId="0"/>
  </cellStyles>
  <dxfs count="4">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laporan%20APBDes%20Per%20Kegiatan%202019.xls" TargetMode="External"/></Relationships>
</file>

<file path=xl/drawings/drawing1.xml><?xml version="1.0" encoding="utf-8"?>
<xdr:wsDr xmlns:xdr="http://schemas.openxmlformats.org/drawingml/2006/spreadsheetDrawing" xmlns:a="http://schemas.openxmlformats.org/drawingml/2006/main">
  <xdr:twoCellAnchor>
    <xdr:from>
      <xdr:col>9</xdr:col>
      <xdr:colOff>86591</xdr:colOff>
      <xdr:row>0</xdr:row>
      <xdr:rowOff>43295</xdr:rowOff>
    </xdr:from>
    <xdr:to>
      <xdr:col>9</xdr:col>
      <xdr:colOff>1004456</xdr:colOff>
      <xdr:row>3</xdr:row>
      <xdr:rowOff>112567</xdr:rowOff>
    </xdr:to>
    <xdr:sp macro="" textlink="">
      <xdr:nvSpPr>
        <xdr:cNvPr id="4" name="Right Arrow 3">
          <a:hlinkClick xmlns:r="http://schemas.openxmlformats.org/officeDocument/2006/relationships" r:id="rId1"/>
        </xdr:cNvPr>
        <xdr:cNvSpPr/>
      </xdr:nvSpPr>
      <xdr:spPr>
        <a:xfrm>
          <a:off x="6702136" y="43295"/>
          <a:ext cx="917865" cy="66674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id-ID" sz="1800" b="1"/>
            <a:t>NEXT</a:t>
          </a:r>
          <a:endParaRPr lang="id-ID"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view="pageBreakPreview" topLeftCell="A22" zoomScaleSheetLayoutView="100" workbookViewId="0">
      <selection activeCell="A22" sqref="A22"/>
    </sheetView>
  </sheetViews>
  <sheetFormatPr defaultRowHeight="15" x14ac:dyDescent="0.25"/>
  <cols>
    <col min="1" max="1" width="1.7109375" customWidth="1"/>
    <col min="2" max="2" width="2.28515625" customWidth="1"/>
    <col min="3" max="3" width="36.28515625" customWidth="1"/>
    <col min="4" max="4" width="12" customWidth="1"/>
    <col min="5" max="5" width="17.140625" style="12" customWidth="1"/>
    <col min="6" max="6" width="17" style="12" customWidth="1"/>
    <col min="7" max="7" width="16.42578125" style="12" customWidth="1"/>
    <col min="8" max="8" width="11.5703125" bestFit="1" customWidth="1"/>
    <col min="9" max="9" width="15.28515625" bestFit="1" customWidth="1"/>
  </cols>
  <sheetData>
    <row r="1" spans="1:9" ht="15.75" x14ac:dyDescent="0.25">
      <c r="A1" s="558" t="s">
        <v>193</v>
      </c>
      <c r="B1" s="559"/>
      <c r="C1" s="559"/>
      <c r="D1" s="559"/>
      <c r="E1" s="559"/>
      <c r="F1" s="559"/>
      <c r="G1" s="560"/>
    </row>
    <row r="2" spans="1:9" ht="15.75" x14ac:dyDescent="0.25">
      <c r="A2" s="561" t="s">
        <v>194</v>
      </c>
      <c r="B2" s="562"/>
      <c r="C2" s="562"/>
      <c r="D2" s="562"/>
      <c r="E2" s="562"/>
      <c r="F2" s="562"/>
      <c r="G2" s="563"/>
    </row>
    <row r="3" spans="1:9" ht="15.75" x14ac:dyDescent="0.25">
      <c r="A3" s="561" t="s">
        <v>195</v>
      </c>
      <c r="B3" s="562"/>
      <c r="C3" s="562"/>
      <c r="D3" s="562"/>
      <c r="E3" s="562"/>
      <c r="F3" s="562"/>
      <c r="G3" s="563"/>
    </row>
    <row r="4" spans="1:9" ht="15.75" x14ac:dyDescent="0.25">
      <c r="A4" s="561" t="s">
        <v>0</v>
      </c>
      <c r="B4" s="562"/>
      <c r="C4" s="562"/>
      <c r="D4" s="562"/>
      <c r="E4" s="562"/>
      <c r="F4" s="562"/>
      <c r="G4" s="563"/>
    </row>
    <row r="5" spans="1:9" ht="15.75" x14ac:dyDescent="0.25">
      <c r="A5" s="561" t="s">
        <v>1855</v>
      </c>
      <c r="B5" s="562"/>
      <c r="C5" s="562"/>
      <c r="D5" s="562"/>
      <c r="E5" s="562"/>
      <c r="F5" s="562"/>
      <c r="G5" s="563"/>
    </row>
    <row r="6" spans="1:9" ht="9.75" customHeight="1" x14ac:dyDescent="0.25">
      <c r="A6" s="44"/>
      <c r="B6" s="44"/>
      <c r="C6" s="44"/>
      <c r="D6" s="44"/>
      <c r="E6" s="45"/>
      <c r="F6" s="45"/>
      <c r="G6" s="45"/>
    </row>
    <row r="7" spans="1:9" s="13" customFormat="1" ht="33.75" customHeight="1" x14ac:dyDescent="0.25">
      <c r="A7" s="554" t="s">
        <v>1</v>
      </c>
      <c r="B7" s="555"/>
      <c r="C7" s="555"/>
      <c r="D7" s="46" t="s">
        <v>11</v>
      </c>
      <c r="E7" s="37" t="s">
        <v>12</v>
      </c>
      <c r="F7" s="37" t="s">
        <v>13</v>
      </c>
      <c r="G7" s="38" t="s">
        <v>170</v>
      </c>
    </row>
    <row r="8" spans="1:9" s="7" customFormat="1" ht="27.75" customHeight="1" x14ac:dyDescent="0.25">
      <c r="A8" s="556"/>
      <c r="B8" s="557"/>
      <c r="C8" s="557"/>
      <c r="D8" s="39"/>
      <c r="E8" s="40"/>
      <c r="F8" s="40"/>
      <c r="G8" s="41"/>
    </row>
    <row r="9" spans="1:9" s="16" customFormat="1" ht="15.75" x14ac:dyDescent="0.25">
      <c r="A9" s="18"/>
      <c r="B9" s="19" t="s">
        <v>2</v>
      </c>
      <c r="C9" s="19"/>
      <c r="D9" s="19" t="s">
        <v>158</v>
      </c>
      <c r="E9" s="20">
        <v>61500000</v>
      </c>
      <c r="F9" s="20">
        <v>14887000</v>
      </c>
      <c r="G9" s="21">
        <f>E9-F9</f>
        <v>46613000</v>
      </c>
    </row>
    <row r="10" spans="1:9" s="16" customFormat="1" ht="15.75" x14ac:dyDescent="0.25">
      <c r="A10" s="22"/>
      <c r="B10" s="23" t="s">
        <v>3</v>
      </c>
      <c r="C10" s="23"/>
      <c r="D10" s="23"/>
      <c r="E10" s="24">
        <f>SUM(E11:E15)</f>
        <v>2027922300</v>
      </c>
      <c r="F10" s="24">
        <f t="shared" ref="F10" si="0">SUM(F11:F15)</f>
        <v>2018014310</v>
      </c>
      <c r="G10" s="21">
        <f t="shared" ref="G10:G16" si="1">E10-F10</f>
        <v>9907990</v>
      </c>
      <c r="I10" s="345"/>
    </row>
    <row r="11" spans="1:9" s="17" customFormat="1" ht="15.75" x14ac:dyDescent="0.25">
      <c r="A11" s="22"/>
      <c r="B11" s="23"/>
      <c r="C11" s="23" t="s">
        <v>4</v>
      </c>
      <c r="D11" s="23" t="s">
        <v>159</v>
      </c>
      <c r="E11" s="24">
        <v>951712000</v>
      </c>
      <c r="F11" s="24">
        <v>951712000</v>
      </c>
      <c r="G11" s="21">
        <f t="shared" si="1"/>
        <v>0</v>
      </c>
    </row>
    <row r="12" spans="1:9" s="17" customFormat="1" ht="31.5" x14ac:dyDescent="0.25">
      <c r="A12" s="22"/>
      <c r="B12" s="23"/>
      <c r="C12" s="36" t="s">
        <v>5</v>
      </c>
      <c r="D12" s="23" t="s">
        <v>160</v>
      </c>
      <c r="E12" s="24">
        <v>66202800</v>
      </c>
      <c r="F12" s="24">
        <v>71622000</v>
      </c>
      <c r="G12" s="21">
        <f t="shared" si="1"/>
        <v>-5419200</v>
      </c>
    </row>
    <row r="13" spans="1:9" s="17" customFormat="1" ht="15.75" x14ac:dyDescent="0.25">
      <c r="A13" s="22"/>
      <c r="B13" s="23"/>
      <c r="C13" s="23" t="s">
        <v>6</v>
      </c>
      <c r="D13" s="23" t="s">
        <v>161</v>
      </c>
      <c r="E13" s="24">
        <v>787007500</v>
      </c>
      <c r="F13" s="24">
        <v>781680310</v>
      </c>
      <c r="G13" s="21">
        <f t="shared" si="1"/>
        <v>5327190</v>
      </c>
    </row>
    <row r="14" spans="1:9" s="17" customFormat="1" ht="15.75" x14ac:dyDescent="0.25">
      <c r="A14" s="22"/>
      <c r="B14" s="23"/>
      <c r="C14" s="23" t="s">
        <v>7</v>
      </c>
      <c r="D14" s="23" t="s">
        <v>162</v>
      </c>
      <c r="E14" s="24">
        <v>73000000</v>
      </c>
      <c r="F14" s="24">
        <v>63000000</v>
      </c>
      <c r="G14" s="21">
        <f t="shared" si="1"/>
        <v>10000000</v>
      </c>
    </row>
    <row r="15" spans="1:9" s="17" customFormat="1" ht="15.75" x14ac:dyDescent="0.25">
      <c r="A15" s="22"/>
      <c r="B15" s="23"/>
      <c r="C15" s="23" t="s">
        <v>8</v>
      </c>
      <c r="D15" s="23" t="s">
        <v>163</v>
      </c>
      <c r="E15" s="24">
        <v>150000000</v>
      </c>
      <c r="F15" s="24">
        <v>150000000</v>
      </c>
      <c r="G15" s="21">
        <f t="shared" si="1"/>
        <v>0</v>
      </c>
    </row>
    <row r="16" spans="1:9" s="16" customFormat="1" ht="15.75" x14ac:dyDescent="0.25">
      <c r="A16" s="22"/>
      <c r="B16" s="23" t="s">
        <v>9</v>
      </c>
      <c r="C16" s="23"/>
      <c r="D16" s="23" t="s">
        <v>164</v>
      </c>
      <c r="E16" s="25">
        <v>18437500</v>
      </c>
      <c r="F16" s="188">
        <v>16844047</v>
      </c>
      <c r="G16" s="26">
        <f t="shared" si="1"/>
        <v>1593453</v>
      </c>
      <c r="H16" s="546"/>
    </row>
    <row r="17" spans="1:9" s="7" customFormat="1" ht="15.75" x14ac:dyDescent="0.25">
      <c r="A17" s="550" t="s">
        <v>10</v>
      </c>
      <c r="B17" s="551"/>
      <c r="C17" s="551"/>
      <c r="D17" s="551"/>
      <c r="E17" s="29">
        <f>E9+E10+E16</f>
        <v>2107859800</v>
      </c>
      <c r="F17" s="29">
        <f t="shared" ref="F17:G17" si="2">F9+F10+F16</f>
        <v>2049745357</v>
      </c>
      <c r="G17" s="30">
        <f>G9+G10+G16</f>
        <v>58114443</v>
      </c>
    </row>
    <row r="18" spans="1:9" s="16" customFormat="1" ht="15.75" x14ac:dyDescent="0.25">
      <c r="A18" s="22"/>
      <c r="B18" s="23"/>
      <c r="C18" s="23"/>
      <c r="D18" s="23"/>
      <c r="E18" s="20"/>
      <c r="F18" s="20"/>
      <c r="G18" s="21"/>
    </row>
    <row r="19" spans="1:9" s="17" customFormat="1" ht="15.75" x14ac:dyDescent="0.25">
      <c r="A19" s="22"/>
      <c r="B19" s="23"/>
      <c r="C19" s="23"/>
      <c r="D19" s="23"/>
      <c r="E19" s="24"/>
      <c r="F19" s="24"/>
      <c r="G19" s="31"/>
    </row>
    <row r="20" spans="1:9" s="13" customFormat="1" ht="15.75" x14ac:dyDescent="0.25">
      <c r="A20" s="27" t="s">
        <v>14</v>
      </c>
      <c r="B20" s="28"/>
      <c r="C20" s="28"/>
      <c r="D20" s="28"/>
      <c r="E20" s="42"/>
      <c r="F20" s="42"/>
      <c r="G20" s="43"/>
    </row>
    <row r="21" spans="1:9" s="17" customFormat="1" ht="15.75" x14ac:dyDescent="0.25">
      <c r="A21" s="22"/>
      <c r="B21" s="23" t="s">
        <v>1973</v>
      </c>
      <c r="C21" s="23"/>
      <c r="D21" s="23" t="s">
        <v>165</v>
      </c>
      <c r="E21" s="24">
        <v>974018215</v>
      </c>
      <c r="F21" s="478">
        <v>852799450</v>
      </c>
      <c r="G21" s="31">
        <f>E21-F21</f>
        <v>121218765</v>
      </c>
      <c r="I21" s="48"/>
    </row>
    <row r="22" spans="1:9" s="17" customFormat="1" ht="15.75" x14ac:dyDescent="0.25">
      <c r="A22" s="22"/>
      <c r="B22" s="32" t="s">
        <v>17</v>
      </c>
      <c r="C22" s="23"/>
      <c r="D22" s="23" t="s">
        <v>166</v>
      </c>
      <c r="E22" s="24">
        <v>611208488</v>
      </c>
      <c r="F22" s="24">
        <v>590966705</v>
      </c>
      <c r="G22" s="31">
        <f>E22-F22</f>
        <v>20241783</v>
      </c>
    </row>
    <row r="23" spans="1:9" s="17" customFormat="1" ht="15.75" x14ac:dyDescent="0.25">
      <c r="A23" s="22"/>
      <c r="B23" s="23" t="s">
        <v>16</v>
      </c>
      <c r="C23" s="23"/>
      <c r="D23" s="23" t="s">
        <v>167</v>
      </c>
      <c r="E23" s="24">
        <v>50945000</v>
      </c>
      <c r="F23" s="24">
        <v>36405500</v>
      </c>
      <c r="G23" s="31">
        <f t="shared" ref="G23:G25" si="3">E23-F23</f>
        <v>14539500</v>
      </c>
    </row>
    <row r="24" spans="1:9" s="17" customFormat="1" ht="15.75" x14ac:dyDescent="0.25">
      <c r="A24" s="22"/>
      <c r="B24" s="23" t="s">
        <v>18</v>
      </c>
      <c r="C24" s="23"/>
      <c r="D24" s="23" t="s">
        <v>168</v>
      </c>
      <c r="E24" s="24">
        <v>210146900</v>
      </c>
      <c r="F24" s="24">
        <v>200814440</v>
      </c>
      <c r="G24" s="31">
        <f t="shared" si="3"/>
        <v>9332460</v>
      </c>
    </row>
    <row r="25" spans="1:9" s="17" customFormat="1" ht="29.25" customHeight="1" x14ac:dyDescent="0.25">
      <c r="A25" s="22"/>
      <c r="B25" s="552" t="s">
        <v>15</v>
      </c>
      <c r="C25" s="552"/>
      <c r="D25" s="23" t="s">
        <v>169</v>
      </c>
      <c r="E25" s="25">
        <v>401600000</v>
      </c>
      <c r="F25" s="25">
        <v>398405500</v>
      </c>
      <c r="G25" s="31">
        <f t="shared" si="3"/>
        <v>3194500</v>
      </c>
    </row>
    <row r="26" spans="1:9" s="7" customFormat="1" ht="15.75" x14ac:dyDescent="0.25">
      <c r="A26" s="550" t="s">
        <v>19</v>
      </c>
      <c r="B26" s="551"/>
      <c r="C26" s="551"/>
      <c r="D26" s="551"/>
      <c r="E26" s="29">
        <f>SUM(E21:E25)</f>
        <v>2247918603</v>
      </c>
      <c r="F26" s="29">
        <f t="shared" ref="F26:G26" si="4">SUM(F21:F25)</f>
        <v>2079391595</v>
      </c>
      <c r="G26" s="30">
        <f t="shared" si="4"/>
        <v>168527008</v>
      </c>
    </row>
    <row r="27" spans="1:9" s="7" customFormat="1" ht="15.75" x14ac:dyDescent="0.25">
      <c r="A27" s="550" t="s">
        <v>20</v>
      </c>
      <c r="B27" s="551"/>
      <c r="C27" s="551"/>
      <c r="D27" s="551"/>
      <c r="E27" s="29">
        <f>E17-E26</f>
        <v>-140058803</v>
      </c>
      <c r="F27" s="29">
        <f>F17-F26</f>
        <v>-29646238</v>
      </c>
      <c r="G27" s="30">
        <f>G17-G26</f>
        <v>-110412565</v>
      </c>
    </row>
    <row r="28" spans="1:9" s="17" customFormat="1" ht="15.75" x14ac:dyDescent="0.25">
      <c r="A28" s="22"/>
      <c r="B28" s="23"/>
      <c r="C28" s="23"/>
      <c r="D28" s="23"/>
      <c r="E28" s="20"/>
      <c r="F28" s="20"/>
      <c r="G28" s="21"/>
    </row>
    <row r="29" spans="1:9" s="13" customFormat="1" ht="15.75" x14ac:dyDescent="0.25">
      <c r="A29" s="27" t="s">
        <v>21</v>
      </c>
      <c r="B29" s="28"/>
      <c r="C29" s="28"/>
      <c r="D29" s="28"/>
      <c r="E29" s="42"/>
      <c r="F29" s="42"/>
      <c r="G29" s="43"/>
    </row>
    <row r="30" spans="1:9" s="17" customFormat="1" ht="15.75" x14ac:dyDescent="0.25">
      <c r="A30" s="22"/>
      <c r="B30" s="553" t="s">
        <v>22</v>
      </c>
      <c r="C30" s="553"/>
      <c r="D30" s="23"/>
      <c r="E30" s="24">
        <v>140058803</v>
      </c>
      <c r="F30" s="24">
        <f>E30</f>
        <v>140058803</v>
      </c>
      <c r="G30" s="31">
        <f>E30-F30</f>
        <v>0</v>
      </c>
    </row>
    <row r="31" spans="1:9" s="17" customFormat="1" ht="15.75" x14ac:dyDescent="0.25">
      <c r="A31" s="22"/>
      <c r="B31" s="553" t="s">
        <v>23</v>
      </c>
      <c r="C31" s="553"/>
      <c r="D31" s="23"/>
      <c r="E31" s="25">
        <v>0</v>
      </c>
      <c r="F31" s="25">
        <v>0</v>
      </c>
      <c r="G31" s="33">
        <f>E31-F31</f>
        <v>0</v>
      </c>
    </row>
    <row r="32" spans="1:9" s="7" customFormat="1" ht="15.75" x14ac:dyDescent="0.25">
      <c r="A32" s="550" t="s">
        <v>157</v>
      </c>
      <c r="B32" s="551"/>
      <c r="C32" s="551"/>
      <c r="D32" s="551"/>
      <c r="E32" s="29">
        <f>E30-E31</f>
        <v>140058803</v>
      </c>
      <c r="F32" s="29">
        <f>F30-F31</f>
        <v>140058803</v>
      </c>
      <c r="G32" s="30">
        <f t="shared" ref="F32:G32" si="5">G30-G31</f>
        <v>0</v>
      </c>
    </row>
    <row r="33" spans="1:11" s="7" customFormat="1" ht="15.75" x14ac:dyDescent="0.25">
      <c r="A33" s="34" t="s">
        <v>24</v>
      </c>
      <c r="B33" s="35"/>
      <c r="C33" s="35"/>
      <c r="D33" s="35"/>
      <c r="E33" s="29">
        <f>E27+E32</f>
        <v>0</v>
      </c>
      <c r="F33" s="29">
        <f>F27+F32</f>
        <v>110412565</v>
      </c>
      <c r="G33" s="30">
        <f>G27+G32</f>
        <v>-110412565</v>
      </c>
    </row>
    <row r="37" spans="1:11" x14ac:dyDescent="0.25">
      <c r="K37" t="s">
        <v>1798</v>
      </c>
    </row>
  </sheetData>
  <mergeCells count="13">
    <mergeCell ref="A1:G1"/>
    <mergeCell ref="A2:G2"/>
    <mergeCell ref="A3:G3"/>
    <mergeCell ref="A4:G4"/>
    <mergeCell ref="A5:G5"/>
    <mergeCell ref="A32:D32"/>
    <mergeCell ref="B25:C25"/>
    <mergeCell ref="B30:C30"/>
    <mergeCell ref="B31:C31"/>
    <mergeCell ref="A7:C8"/>
    <mergeCell ref="A17:D17"/>
    <mergeCell ref="A26:D26"/>
    <mergeCell ref="A27:D27"/>
  </mergeCells>
  <pageMargins left="0.7" right="0.7" top="0.75" bottom="0.75" header="0.3" footer="0.3"/>
  <pageSetup paperSize="5" scale="85"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2"/>
  <sheetViews>
    <sheetView view="pageBreakPreview" topLeftCell="A291" zoomScale="90" zoomScaleNormal="100" zoomScaleSheetLayoutView="90" workbookViewId="0">
      <selection activeCell="D308" sqref="D308:H308"/>
    </sheetView>
  </sheetViews>
  <sheetFormatPr defaultRowHeight="15" x14ac:dyDescent="0.25"/>
  <cols>
    <col min="1" max="1" width="5.5703125" style="14" customWidth="1"/>
    <col min="2" max="2" width="34" style="169" customWidth="1"/>
    <col min="3" max="3" width="5.7109375" style="14" customWidth="1"/>
    <col min="4" max="4" width="24.85546875" style="78" customWidth="1"/>
    <col min="5" max="5" width="4.140625" style="79" customWidth="1"/>
    <col min="6" max="6" width="26" style="15" customWidth="1"/>
    <col min="7" max="7" width="4.140625" style="79" customWidth="1"/>
    <col min="8" max="8" width="23.5703125" style="15" customWidth="1"/>
    <col min="10" max="10" width="18.7109375" style="10" customWidth="1"/>
    <col min="11" max="11" width="23.7109375" style="10" customWidth="1"/>
    <col min="12" max="12" width="18.140625" customWidth="1"/>
    <col min="13" max="13" width="14.28515625" bestFit="1" customWidth="1"/>
  </cols>
  <sheetData>
    <row r="1" spans="1:8" ht="15.75" x14ac:dyDescent="0.25">
      <c r="A1" s="571" t="s">
        <v>25</v>
      </c>
      <c r="B1" s="571"/>
      <c r="C1" s="571"/>
      <c r="D1" s="571"/>
      <c r="E1" s="571"/>
      <c r="F1" s="571"/>
      <c r="G1" s="571"/>
      <c r="H1" s="571"/>
    </row>
    <row r="2" spans="1:8" ht="15.75" x14ac:dyDescent="0.25">
      <c r="A2" s="571" t="s">
        <v>196</v>
      </c>
      <c r="B2" s="571"/>
      <c r="C2" s="571"/>
      <c r="D2" s="571"/>
      <c r="E2" s="571"/>
      <c r="F2" s="571"/>
      <c r="G2" s="571"/>
      <c r="H2" s="571"/>
    </row>
    <row r="3" spans="1:8" ht="15.75" x14ac:dyDescent="0.25">
      <c r="A3" s="571" t="s">
        <v>197</v>
      </c>
      <c r="B3" s="571"/>
      <c r="C3" s="571"/>
      <c r="D3" s="571"/>
      <c r="E3" s="571"/>
      <c r="F3" s="571"/>
      <c r="G3" s="571"/>
      <c r="H3" s="571"/>
    </row>
    <row r="4" spans="1:8" ht="15.75" x14ac:dyDescent="0.25">
      <c r="A4" s="571" t="s">
        <v>2007</v>
      </c>
      <c r="B4" s="571"/>
      <c r="C4" s="571"/>
      <c r="D4" s="571"/>
      <c r="E4" s="571"/>
      <c r="F4" s="571"/>
      <c r="G4" s="571"/>
      <c r="H4" s="571"/>
    </row>
    <row r="5" spans="1:8" ht="15.75" x14ac:dyDescent="0.25">
      <c r="A5" s="59"/>
      <c r="B5" s="60"/>
      <c r="C5" s="59"/>
      <c r="D5" s="61"/>
      <c r="E5" s="62"/>
      <c r="F5" s="63"/>
      <c r="G5" s="62"/>
      <c r="H5" s="63"/>
    </row>
    <row r="6" spans="1:8" ht="15.75" x14ac:dyDescent="0.25">
      <c r="A6" s="59" t="s">
        <v>26</v>
      </c>
      <c r="B6" s="60" t="s">
        <v>27</v>
      </c>
      <c r="C6" s="59"/>
      <c r="D6" s="61"/>
      <c r="E6" s="62"/>
      <c r="F6" s="63"/>
      <c r="G6" s="62"/>
      <c r="H6" s="63"/>
    </row>
    <row r="7" spans="1:8" ht="47.25" customHeight="1" x14ac:dyDescent="0.25">
      <c r="A7" s="59"/>
      <c r="B7" s="569" t="s">
        <v>198</v>
      </c>
      <c r="C7" s="569"/>
      <c r="D7" s="569"/>
      <c r="E7" s="569"/>
      <c r="F7" s="569"/>
      <c r="G7" s="569"/>
      <c r="H7" s="569"/>
    </row>
    <row r="8" spans="1:8" ht="15.75" x14ac:dyDescent="0.25">
      <c r="A8" s="59"/>
      <c r="B8" s="60" t="s">
        <v>200</v>
      </c>
      <c r="C8" s="59"/>
      <c r="D8" s="61"/>
      <c r="E8" s="62"/>
      <c r="F8" s="63"/>
      <c r="G8" s="62"/>
      <c r="H8" s="63"/>
    </row>
    <row r="9" spans="1:8" ht="15.75" x14ac:dyDescent="0.25">
      <c r="A9" s="59"/>
      <c r="B9" s="60" t="s">
        <v>199</v>
      </c>
      <c r="C9" s="59"/>
      <c r="D9" s="61"/>
      <c r="E9" s="62"/>
      <c r="F9" s="63"/>
      <c r="G9" s="62"/>
      <c r="H9" s="63"/>
    </row>
    <row r="10" spans="1:8" ht="15.75" x14ac:dyDescent="0.25">
      <c r="A10" s="59"/>
      <c r="B10" s="60" t="s">
        <v>1965</v>
      </c>
      <c r="C10" s="59"/>
      <c r="D10" s="61"/>
      <c r="E10" s="62"/>
      <c r="F10" s="63"/>
      <c r="G10" s="62"/>
      <c r="H10" s="63"/>
    </row>
    <row r="11" spans="1:8" ht="30" customHeight="1" x14ac:dyDescent="0.25">
      <c r="A11" s="59"/>
      <c r="B11" s="569" t="s">
        <v>201</v>
      </c>
      <c r="C11" s="569"/>
      <c r="D11" s="569"/>
      <c r="E11" s="569"/>
      <c r="F11" s="569"/>
      <c r="G11" s="569"/>
      <c r="H11" s="569"/>
    </row>
    <row r="12" spans="1:8" ht="6" customHeight="1" x14ac:dyDescent="0.25">
      <c r="A12" s="59"/>
      <c r="B12" s="60"/>
      <c r="C12" s="59"/>
      <c r="D12" s="61"/>
      <c r="E12" s="62"/>
      <c r="F12" s="63"/>
      <c r="G12" s="62"/>
      <c r="H12" s="63"/>
    </row>
    <row r="13" spans="1:8" ht="15.75" x14ac:dyDescent="0.25">
      <c r="A13" s="59" t="s">
        <v>28</v>
      </c>
      <c r="B13" s="60" t="s">
        <v>29</v>
      </c>
      <c r="C13" s="59"/>
      <c r="D13" s="61"/>
      <c r="E13" s="62"/>
      <c r="F13" s="63"/>
      <c r="G13" s="62"/>
      <c r="H13" s="63"/>
    </row>
    <row r="14" spans="1:8" ht="46.5" customHeight="1" x14ac:dyDescent="0.25">
      <c r="A14" s="59"/>
      <c r="B14" s="569" t="s">
        <v>202</v>
      </c>
      <c r="C14" s="569"/>
      <c r="D14" s="569"/>
      <c r="E14" s="569"/>
      <c r="F14" s="569"/>
      <c r="G14" s="569"/>
      <c r="H14" s="569"/>
    </row>
    <row r="15" spans="1:8" ht="6" customHeight="1" x14ac:dyDescent="0.25">
      <c r="A15" s="59"/>
      <c r="B15" s="60"/>
      <c r="C15" s="59"/>
      <c r="D15" s="61"/>
      <c r="E15" s="62"/>
      <c r="F15" s="63"/>
      <c r="G15" s="62"/>
      <c r="H15" s="63"/>
    </row>
    <row r="16" spans="1:8" ht="15.75" x14ac:dyDescent="0.25">
      <c r="A16" s="59" t="s">
        <v>30</v>
      </c>
      <c r="B16" s="60" t="s">
        <v>31</v>
      </c>
      <c r="C16" s="59"/>
      <c r="D16" s="61"/>
      <c r="E16" s="62"/>
      <c r="F16" s="63"/>
      <c r="G16" s="62"/>
      <c r="H16" s="63"/>
    </row>
    <row r="17" spans="1:8" ht="15.75" x14ac:dyDescent="0.25">
      <c r="A17" s="59"/>
      <c r="B17" s="60" t="s">
        <v>32</v>
      </c>
      <c r="C17" s="59"/>
      <c r="D17" s="61"/>
      <c r="E17" s="62"/>
      <c r="F17" s="63"/>
      <c r="G17" s="62"/>
      <c r="H17" s="63"/>
    </row>
    <row r="18" spans="1:8" ht="22.5" customHeight="1" x14ac:dyDescent="0.25">
      <c r="A18" s="59"/>
      <c r="B18" s="60" t="s">
        <v>1856</v>
      </c>
      <c r="C18" s="63"/>
      <c r="D18" s="61"/>
      <c r="E18" s="62"/>
      <c r="F18" s="63"/>
      <c r="G18" s="64" t="s">
        <v>174</v>
      </c>
      <c r="H18" s="65">
        <f>'Laporan Realisasi APBDes'!F33</f>
        <v>110412565</v>
      </c>
    </row>
    <row r="19" spans="1:8" ht="15.75" x14ac:dyDescent="0.25">
      <c r="A19" s="59"/>
      <c r="B19" s="66" t="s">
        <v>33</v>
      </c>
      <c r="C19" s="67"/>
      <c r="D19" s="61"/>
      <c r="E19" s="62"/>
      <c r="F19" s="63"/>
      <c r="G19" s="62"/>
      <c r="H19" s="63"/>
    </row>
    <row r="20" spans="1:8" ht="48.75" customHeight="1" x14ac:dyDescent="0.25">
      <c r="A20" s="59"/>
      <c r="B20" s="68" t="s">
        <v>145</v>
      </c>
      <c r="C20" s="69" t="s">
        <v>174</v>
      </c>
      <c r="D20" s="70">
        <v>0</v>
      </c>
      <c r="E20" s="62"/>
      <c r="F20" s="63"/>
      <c r="G20" s="62"/>
      <c r="H20" s="63"/>
    </row>
    <row r="21" spans="1:8" ht="47.25" x14ac:dyDescent="0.25">
      <c r="A21" s="59"/>
      <c r="B21" s="68" t="s">
        <v>146</v>
      </c>
      <c r="C21" s="69" t="s">
        <v>174</v>
      </c>
      <c r="D21" s="544">
        <v>85397208</v>
      </c>
      <c r="E21" s="62"/>
      <c r="F21" s="63"/>
      <c r="G21" s="62"/>
      <c r="H21" s="63"/>
    </row>
    <row r="22" spans="1:8" ht="47.25" x14ac:dyDescent="0.25">
      <c r="A22" s="59"/>
      <c r="B22" s="68" t="s">
        <v>147</v>
      </c>
      <c r="C22" s="69" t="s">
        <v>174</v>
      </c>
      <c r="D22" s="545">
        <f>D21</f>
        <v>85397208</v>
      </c>
      <c r="E22" s="71"/>
      <c r="F22" s="72"/>
      <c r="G22" s="73"/>
      <c r="H22" s="74"/>
    </row>
    <row r="23" spans="1:8" ht="32.25" customHeight="1" x14ac:dyDescent="0.25">
      <c r="A23" s="59"/>
      <c r="B23" s="75" t="s">
        <v>135</v>
      </c>
      <c r="C23" s="76"/>
      <c r="D23" s="61"/>
      <c r="E23" s="62"/>
      <c r="F23" s="63"/>
      <c r="G23" s="64" t="s">
        <v>174</v>
      </c>
      <c r="H23" s="77">
        <v>0</v>
      </c>
    </row>
    <row r="24" spans="1:8" ht="6" customHeight="1" x14ac:dyDescent="0.25">
      <c r="A24" s="59"/>
      <c r="B24" s="60"/>
      <c r="C24" s="63"/>
      <c r="D24" s="61"/>
      <c r="E24" s="62"/>
      <c r="F24" s="63"/>
      <c r="G24" s="62"/>
      <c r="H24" s="63"/>
    </row>
    <row r="25" spans="1:8" ht="26.25" customHeight="1" x14ac:dyDescent="0.25">
      <c r="A25" s="59"/>
      <c r="B25" s="60" t="s">
        <v>1857</v>
      </c>
      <c r="C25" s="63"/>
      <c r="D25" s="61"/>
      <c r="E25" s="62"/>
      <c r="F25" s="63"/>
      <c r="G25" s="64" t="s">
        <v>174</v>
      </c>
      <c r="H25" s="63">
        <f>H18+H23</f>
        <v>110412565</v>
      </c>
    </row>
    <row r="26" spans="1:8" ht="8.25" customHeight="1" x14ac:dyDescent="0.25">
      <c r="A26" s="59"/>
      <c r="B26" s="60"/>
      <c r="C26" s="63"/>
      <c r="D26" s="61"/>
      <c r="E26" s="62"/>
      <c r="F26" s="63"/>
      <c r="G26" s="62"/>
      <c r="H26" s="63"/>
    </row>
    <row r="27" spans="1:8" ht="24" customHeight="1" x14ac:dyDescent="0.25">
      <c r="A27" s="59" t="s">
        <v>35</v>
      </c>
      <c r="B27" s="66" t="s">
        <v>2</v>
      </c>
      <c r="C27" s="67"/>
      <c r="D27" s="61"/>
      <c r="E27" s="62"/>
      <c r="F27" s="63"/>
      <c r="G27" s="62"/>
      <c r="H27" s="63"/>
    </row>
    <row r="28" spans="1:8" ht="15.75" x14ac:dyDescent="0.25">
      <c r="A28" s="59"/>
      <c r="B28" s="60" t="s">
        <v>34</v>
      </c>
      <c r="C28" s="63"/>
    </row>
    <row r="29" spans="1:8" ht="15.75" x14ac:dyDescent="0.25">
      <c r="A29" s="59"/>
      <c r="B29" s="60"/>
      <c r="C29" s="63"/>
      <c r="D29" s="80" t="s">
        <v>12</v>
      </c>
      <c r="E29" s="81"/>
      <c r="F29" s="81" t="s">
        <v>13</v>
      </c>
      <c r="G29" s="81"/>
      <c r="H29" s="81" t="s">
        <v>136</v>
      </c>
    </row>
    <row r="30" spans="1:8" ht="18" customHeight="1" x14ac:dyDescent="0.25">
      <c r="A30" s="59"/>
      <c r="B30" s="60" t="s">
        <v>177</v>
      </c>
      <c r="C30" s="69" t="s">
        <v>174</v>
      </c>
      <c r="D30" s="61">
        <v>4500000</v>
      </c>
      <c r="E30" s="64" t="s">
        <v>174</v>
      </c>
      <c r="F30" s="67">
        <v>2887000</v>
      </c>
      <c r="G30" s="64" t="s">
        <v>174</v>
      </c>
      <c r="H30" s="82">
        <f>D30-F30</f>
        <v>1613000</v>
      </c>
    </row>
    <row r="31" spans="1:8" ht="18.75" customHeight="1" x14ac:dyDescent="0.25">
      <c r="A31" s="59"/>
      <c r="B31" s="60" t="s">
        <v>36</v>
      </c>
      <c r="C31" s="69" t="s">
        <v>174</v>
      </c>
      <c r="D31" s="83">
        <v>0</v>
      </c>
      <c r="E31" s="84" t="s">
        <v>174</v>
      </c>
      <c r="F31" s="85">
        <v>0</v>
      </c>
      <c r="G31" s="84" t="s">
        <v>174</v>
      </c>
      <c r="H31" s="86">
        <f t="shared" ref="H31:H34" si="0">D31-F31</f>
        <v>0</v>
      </c>
    </row>
    <row r="32" spans="1:8" ht="35.25" customHeight="1" x14ac:dyDescent="0.25">
      <c r="A32" s="59"/>
      <c r="B32" s="75" t="s">
        <v>37</v>
      </c>
      <c r="C32" s="69" t="s">
        <v>174</v>
      </c>
      <c r="D32" s="83">
        <v>0</v>
      </c>
      <c r="E32" s="84" t="s">
        <v>174</v>
      </c>
      <c r="F32" s="85">
        <v>0</v>
      </c>
      <c r="G32" s="84" t="s">
        <v>174</v>
      </c>
      <c r="H32" s="86">
        <f t="shared" si="0"/>
        <v>0</v>
      </c>
    </row>
    <row r="33" spans="1:11" ht="19.5" customHeight="1" x14ac:dyDescent="0.25">
      <c r="A33" s="59" t="s">
        <v>1794</v>
      </c>
      <c r="B33" s="60" t="s">
        <v>38</v>
      </c>
      <c r="C33" s="69" t="s">
        <v>174</v>
      </c>
      <c r="D33" s="87">
        <v>57000000</v>
      </c>
      <c r="E33" s="64" t="s">
        <v>174</v>
      </c>
      <c r="F33" s="88">
        <v>12000000</v>
      </c>
      <c r="G33" s="64" t="s">
        <v>174</v>
      </c>
      <c r="H33" s="88">
        <f t="shared" si="0"/>
        <v>45000000</v>
      </c>
    </row>
    <row r="34" spans="1:11" s="6" customFormat="1" ht="24" customHeight="1" x14ac:dyDescent="0.25">
      <c r="A34" s="89"/>
      <c r="B34" s="90"/>
      <c r="C34" s="69" t="s">
        <v>174</v>
      </c>
      <c r="D34" s="91">
        <f>SUM(D30:D33)</f>
        <v>61500000</v>
      </c>
      <c r="E34" s="64" t="s">
        <v>174</v>
      </c>
      <c r="F34" s="92">
        <f>SUM(F30:F33)</f>
        <v>14887000</v>
      </c>
      <c r="G34" s="64" t="s">
        <v>174</v>
      </c>
      <c r="H34" s="92">
        <f t="shared" si="0"/>
        <v>46613000</v>
      </c>
      <c r="J34" s="49"/>
      <c r="K34" s="49"/>
    </row>
    <row r="35" spans="1:11" s="6" customFormat="1" ht="15.75" x14ac:dyDescent="0.25">
      <c r="A35" s="89"/>
      <c r="B35" s="93" t="s">
        <v>176</v>
      </c>
      <c r="C35" s="69"/>
      <c r="D35" s="94"/>
      <c r="E35" s="64"/>
      <c r="F35" s="95"/>
      <c r="G35" s="64"/>
      <c r="H35" s="95"/>
      <c r="J35" s="49"/>
      <c r="K35" s="49"/>
    </row>
    <row r="36" spans="1:11" s="6" customFormat="1" ht="15.75" x14ac:dyDescent="0.25">
      <c r="A36" s="89"/>
      <c r="B36" s="574" t="s">
        <v>179</v>
      </c>
      <c r="C36" s="574"/>
      <c r="D36" s="574"/>
      <c r="E36" s="574"/>
      <c r="F36" s="574"/>
      <c r="G36" s="574"/>
      <c r="H36" s="574"/>
      <c r="J36" s="49"/>
      <c r="K36" s="49"/>
    </row>
    <row r="37" spans="1:11" s="6" customFormat="1" ht="23.25" customHeight="1" x14ac:dyDescent="0.25">
      <c r="A37" s="89"/>
      <c r="B37" s="564"/>
      <c r="C37" s="564"/>
      <c r="D37" s="564"/>
      <c r="E37" s="564"/>
      <c r="F37" s="564"/>
      <c r="G37" s="564"/>
      <c r="H37" s="564"/>
      <c r="J37" s="49"/>
      <c r="K37" s="49"/>
    </row>
    <row r="38" spans="1:11" ht="5.25" customHeight="1" x14ac:dyDescent="0.25">
      <c r="A38" s="59"/>
      <c r="B38" s="60"/>
      <c r="C38" s="63"/>
      <c r="D38" s="61"/>
      <c r="E38" s="62"/>
      <c r="F38" s="63"/>
      <c r="G38" s="62"/>
      <c r="H38" s="63"/>
    </row>
    <row r="39" spans="1:11" ht="15.75" x14ac:dyDescent="0.25">
      <c r="A39" s="59" t="s">
        <v>1795</v>
      </c>
      <c r="B39" s="60" t="s">
        <v>4</v>
      </c>
      <c r="C39" s="63"/>
      <c r="D39" s="61"/>
      <c r="E39" s="62"/>
      <c r="F39" s="63"/>
      <c r="G39" s="62"/>
      <c r="H39" s="63"/>
    </row>
    <row r="40" spans="1:11" ht="29.25" customHeight="1" x14ac:dyDescent="0.25">
      <c r="A40" s="59"/>
      <c r="B40" s="566" t="s">
        <v>1858</v>
      </c>
      <c r="C40" s="566"/>
      <c r="D40" s="566"/>
      <c r="E40" s="566"/>
      <c r="F40" s="566"/>
      <c r="G40" s="566"/>
      <c r="H40" s="566"/>
    </row>
    <row r="41" spans="1:11" ht="14.25" customHeight="1" x14ac:dyDescent="0.25">
      <c r="A41" s="59"/>
      <c r="B41" s="60"/>
      <c r="C41" s="63"/>
      <c r="D41" s="80" t="s">
        <v>12</v>
      </c>
      <c r="E41" s="81"/>
      <c r="F41" s="81" t="s">
        <v>13</v>
      </c>
      <c r="G41" s="81"/>
      <c r="H41" s="81" t="s">
        <v>136</v>
      </c>
    </row>
    <row r="42" spans="1:11" ht="16.5" customHeight="1" x14ac:dyDescent="0.25">
      <c r="A42" s="59"/>
      <c r="B42" s="60" t="s">
        <v>39</v>
      </c>
      <c r="C42" s="69" t="s">
        <v>174</v>
      </c>
      <c r="D42" s="61">
        <v>228044800</v>
      </c>
      <c r="E42" s="64" t="s">
        <v>174</v>
      </c>
      <c r="F42" s="61">
        <v>228044800</v>
      </c>
      <c r="G42" s="64" t="s">
        <v>174</v>
      </c>
      <c r="H42" s="63">
        <f>D42-F42</f>
        <v>0</v>
      </c>
    </row>
    <row r="43" spans="1:11" ht="16.5" customHeight="1" x14ac:dyDescent="0.25">
      <c r="A43" s="59"/>
      <c r="B43" s="60" t="s">
        <v>40</v>
      </c>
      <c r="C43" s="69" t="s">
        <v>174</v>
      </c>
      <c r="D43" s="61">
        <v>95400000</v>
      </c>
      <c r="E43" s="64" t="s">
        <v>174</v>
      </c>
      <c r="F43" s="61">
        <v>95400000</v>
      </c>
      <c r="G43" s="64" t="s">
        <v>174</v>
      </c>
      <c r="H43" s="63">
        <f t="shared" ref="H43:H48" si="1">D43-F43</f>
        <v>0</v>
      </c>
    </row>
    <row r="44" spans="1:11" ht="16.5" customHeight="1" x14ac:dyDescent="0.25">
      <c r="A44" s="59"/>
      <c r="B44" s="60" t="s">
        <v>41</v>
      </c>
      <c r="C44" s="187" t="s">
        <v>174</v>
      </c>
      <c r="D44" s="153">
        <v>95400000</v>
      </c>
      <c r="E44" s="64" t="s">
        <v>174</v>
      </c>
      <c r="F44" s="153">
        <v>95400000</v>
      </c>
      <c r="G44" s="64" t="s">
        <v>174</v>
      </c>
      <c r="H44" s="63">
        <f t="shared" si="1"/>
        <v>0</v>
      </c>
    </row>
    <row r="45" spans="1:11" ht="16.5" customHeight="1" x14ac:dyDescent="0.25">
      <c r="A45" s="59"/>
      <c r="B45" s="60" t="s">
        <v>46</v>
      </c>
      <c r="C45" s="214" t="s">
        <v>174</v>
      </c>
      <c r="D45" s="153">
        <v>95400000</v>
      </c>
      <c r="E45" s="64" t="s">
        <v>174</v>
      </c>
      <c r="F45" s="153">
        <v>95400000</v>
      </c>
      <c r="G45" s="64" t="s">
        <v>174</v>
      </c>
      <c r="H45" s="63">
        <f t="shared" si="1"/>
        <v>0</v>
      </c>
    </row>
    <row r="46" spans="1:11" ht="16.5" customHeight="1" x14ac:dyDescent="0.25">
      <c r="A46" s="59"/>
      <c r="B46" s="60" t="s">
        <v>47</v>
      </c>
      <c r="C46" s="214" t="s">
        <v>174</v>
      </c>
      <c r="D46" s="153">
        <v>228044800</v>
      </c>
      <c r="E46" s="64" t="s">
        <v>174</v>
      </c>
      <c r="F46" s="153">
        <v>228044800</v>
      </c>
      <c r="G46" s="64" t="s">
        <v>174</v>
      </c>
      <c r="H46" s="63">
        <f t="shared" si="1"/>
        <v>0</v>
      </c>
    </row>
    <row r="47" spans="1:11" ht="16.5" customHeight="1" x14ac:dyDescent="0.25">
      <c r="A47" s="59"/>
      <c r="B47" s="60" t="s">
        <v>48</v>
      </c>
      <c r="C47" s="214" t="s">
        <v>174</v>
      </c>
      <c r="D47" s="153">
        <v>114022400</v>
      </c>
      <c r="E47" s="64" t="s">
        <v>174</v>
      </c>
      <c r="F47" s="153">
        <v>114022400</v>
      </c>
      <c r="G47" s="64" t="s">
        <v>174</v>
      </c>
      <c r="H47" s="63">
        <f t="shared" si="1"/>
        <v>0</v>
      </c>
    </row>
    <row r="48" spans="1:11" ht="16.5" customHeight="1" x14ac:dyDescent="0.25">
      <c r="A48" s="59"/>
      <c r="B48" s="60" t="s">
        <v>49</v>
      </c>
      <c r="C48" s="214" t="s">
        <v>174</v>
      </c>
      <c r="D48" s="153">
        <v>95400000</v>
      </c>
      <c r="E48" s="64" t="s">
        <v>174</v>
      </c>
      <c r="F48" s="153">
        <v>95400000</v>
      </c>
      <c r="G48" s="64" t="s">
        <v>174</v>
      </c>
      <c r="H48" s="63">
        <f t="shared" si="1"/>
        <v>0</v>
      </c>
    </row>
    <row r="49" spans="1:11" s="7" customFormat="1" ht="25.5" customHeight="1" x14ac:dyDescent="0.25">
      <c r="A49" s="96"/>
      <c r="B49" s="90"/>
      <c r="C49" s="69" t="s">
        <v>174</v>
      </c>
      <c r="D49" s="97">
        <f>SUM(D42:D48)</f>
        <v>951712000</v>
      </c>
      <c r="E49" s="64" t="s">
        <v>174</v>
      </c>
      <c r="F49" s="98">
        <f>SUM(F42:F48)</f>
        <v>951712000</v>
      </c>
      <c r="G49" s="64" t="s">
        <v>174</v>
      </c>
      <c r="H49" s="98">
        <f>SUM(H42:H48)</f>
        <v>0</v>
      </c>
      <c r="J49" s="50"/>
      <c r="K49" s="50"/>
    </row>
    <row r="50" spans="1:11" s="7" customFormat="1" ht="6" customHeight="1" x14ac:dyDescent="0.25">
      <c r="A50" s="96"/>
      <c r="B50" s="90"/>
      <c r="C50" s="99"/>
      <c r="D50" s="100"/>
      <c r="E50" s="99"/>
      <c r="F50" s="101"/>
      <c r="G50" s="99"/>
      <c r="H50" s="101"/>
      <c r="J50" s="50"/>
      <c r="K50" s="50"/>
    </row>
    <row r="51" spans="1:11" ht="15.75" x14ac:dyDescent="0.25">
      <c r="A51" s="59" t="s">
        <v>42</v>
      </c>
      <c r="B51" s="60" t="s">
        <v>5</v>
      </c>
      <c r="C51" s="63"/>
      <c r="D51" s="61"/>
      <c r="E51" s="62"/>
      <c r="F51" s="63"/>
      <c r="G51" s="62"/>
      <c r="H51" s="63"/>
    </row>
    <row r="52" spans="1:11" ht="15.75" x14ac:dyDescent="0.25">
      <c r="A52" s="59"/>
      <c r="B52" s="93" t="s">
        <v>171</v>
      </c>
      <c r="C52" s="102"/>
      <c r="D52" s="61"/>
      <c r="E52" s="62"/>
      <c r="F52" s="63"/>
      <c r="G52" s="62"/>
      <c r="H52" s="63"/>
    </row>
    <row r="53" spans="1:11" ht="15.75" x14ac:dyDescent="0.25">
      <c r="A53" s="59"/>
      <c r="B53" s="60"/>
      <c r="C53" s="63"/>
      <c r="D53" s="80" t="s">
        <v>12</v>
      </c>
      <c r="E53" s="81"/>
      <c r="F53" s="81" t="s">
        <v>13</v>
      </c>
      <c r="G53" s="81"/>
      <c r="H53" s="81" t="s">
        <v>136</v>
      </c>
    </row>
    <row r="54" spans="1:11" ht="27" customHeight="1" x14ac:dyDescent="0.25">
      <c r="A54" s="59"/>
      <c r="B54" s="60" t="s">
        <v>39</v>
      </c>
      <c r="C54" s="69" t="s">
        <v>174</v>
      </c>
      <c r="D54" s="171">
        <f>17047450+8050750</f>
        <v>25098200</v>
      </c>
      <c r="E54" s="448" t="s">
        <v>174</v>
      </c>
      <c r="F54" s="171">
        <f>D54</f>
        <v>25098200</v>
      </c>
      <c r="G54" s="69" t="s">
        <v>174</v>
      </c>
      <c r="H54" s="103">
        <f>D54-F54</f>
        <v>0</v>
      </c>
    </row>
    <row r="55" spans="1:11" ht="27.75" customHeight="1" x14ac:dyDescent="0.25">
      <c r="A55" s="59"/>
      <c r="B55" s="60" t="s">
        <v>40</v>
      </c>
      <c r="C55" s="69" t="s">
        <v>174</v>
      </c>
      <c r="D55" s="449">
        <f>61423400-D54</f>
        <v>36325200</v>
      </c>
      <c r="E55" s="448" t="s">
        <v>174</v>
      </c>
      <c r="F55" s="450">
        <f>13469950+28274450</f>
        <v>41744400</v>
      </c>
      <c r="G55" s="69" t="s">
        <v>174</v>
      </c>
      <c r="H55" s="77">
        <f>D55-F55</f>
        <v>-5419200</v>
      </c>
    </row>
    <row r="56" spans="1:11" s="7" customFormat="1" ht="30.75" customHeight="1" x14ac:dyDescent="0.25">
      <c r="A56" s="96"/>
      <c r="B56" s="90"/>
      <c r="C56" s="69" t="s">
        <v>174</v>
      </c>
      <c r="D56" s="451">
        <f>SUM(D54:D55)</f>
        <v>61423400</v>
      </c>
      <c r="E56" s="448" t="s">
        <v>174</v>
      </c>
      <c r="F56" s="452">
        <f>SUM(F54:F55)</f>
        <v>66842600</v>
      </c>
      <c r="G56" s="69" t="s">
        <v>174</v>
      </c>
      <c r="H56" s="104">
        <f>SUM(H54:H55)</f>
        <v>-5419200</v>
      </c>
      <c r="J56" s="50"/>
      <c r="K56" s="50"/>
    </row>
    <row r="57" spans="1:11" s="7" customFormat="1" ht="15.75" x14ac:dyDescent="0.25">
      <c r="A57" s="96"/>
      <c r="B57" s="90"/>
      <c r="C57" s="99"/>
      <c r="D57" s="148"/>
      <c r="E57" s="149"/>
      <c r="F57" s="150"/>
      <c r="G57" s="95"/>
      <c r="H57" s="106"/>
      <c r="J57" s="50"/>
      <c r="K57" s="50"/>
    </row>
    <row r="58" spans="1:11" s="7" customFormat="1" ht="15.75" x14ac:dyDescent="0.25">
      <c r="A58" s="96"/>
      <c r="B58" s="90"/>
      <c r="C58" s="99"/>
      <c r="D58" s="148"/>
      <c r="E58" s="149"/>
      <c r="F58" s="150"/>
      <c r="G58" s="95"/>
      <c r="H58" s="106"/>
      <c r="J58" s="50"/>
      <c r="K58" s="50"/>
    </row>
    <row r="59" spans="1:11" s="7" customFormat="1" ht="15.75" x14ac:dyDescent="0.25">
      <c r="A59" s="96"/>
      <c r="B59" s="90"/>
      <c r="C59" s="99"/>
      <c r="D59" s="148"/>
      <c r="E59" s="149"/>
      <c r="F59" s="150"/>
      <c r="G59" s="95"/>
      <c r="H59" s="106"/>
      <c r="J59" s="50"/>
      <c r="K59" s="50"/>
    </row>
    <row r="60" spans="1:11" s="7" customFormat="1" ht="15.75" x14ac:dyDescent="0.25">
      <c r="A60" s="96"/>
      <c r="B60" s="90"/>
      <c r="C60" s="99"/>
      <c r="D60" s="148"/>
      <c r="E60" s="149"/>
      <c r="F60" s="150"/>
      <c r="G60" s="95"/>
      <c r="H60" s="106"/>
      <c r="J60" s="50"/>
      <c r="K60" s="50"/>
    </row>
    <row r="61" spans="1:11" s="7" customFormat="1" ht="15.75" x14ac:dyDescent="0.25">
      <c r="A61" s="96"/>
      <c r="B61" s="90"/>
      <c r="C61" s="99"/>
      <c r="D61" s="148"/>
      <c r="E61" s="149"/>
      <c r="F61" s="150"/>
      <c r="G61" s="95"/>
      <c r="H61" s="106"/>
      <c r="J61" s="50"/>
      <c r="K61" s="50"/>
    </row>
    <row r="62" spans="1:11" s="7" customFormat="1" ht="63.75" customHeight="1" x14ac:dyDescent="0.25">
      <c r="A62" s="96"/>
      <c r="B62" s="90"/>
      <c r="C62" s="99"/>
      <c r="D62" s="148"/>
      <c r="E62" s="149"/>
      <c r="F62" s="150"/>
      <c r="G62" s="95"/>
      <c r="H62" s="106"/>
      <c r="J62" s="50"/>
      <c r="K62" s="50"/>
    </row>
    <row r="63" spans="1:11" s="7" customFormat="1" ht="15.75" x14ac:dyDescent="0.25">
      <c r="A63" s="96"/>
      <c r="B63" s="90"/>
      <c r="C63" s="99"/>
      <c r="D63" s="148"/>
      <c r="E63" s="149"/>
      <c r="F63" s="150"/>
      <c r="G63" s="95"/>
      <c r="H63" s="106"/>
      <c r="J63" s="50"/>
      <c r="K63" s="50"/>
    </row>
    <row r="64" spans="1:11" ht="15.75" x14ac:dyDescent="0.25">
      <c r="A64" s="59"/>
      <c r="B64" s="60" t="s">
        <v>43</v>
      </c>
      <c r="C64" s="63"/>
      <c r="D64" s="170"/>
      <c r="E64" s="347"/>
      <c r="F64" s="171"/>
      <c r="G64" s="62"/>
      <c r="H64" s="63"/>
    </row>
    <row r="65" spans="1:11" ht="15.75" x14ac:dyDescent="0.25">
      <c r="A65" s="59"/>
      <c r="B65" s="60"/>
      <c r="C65" s="63"/>
      <c r="D65" s="453" t="s">
        <v>12</v>
      </c>
      <c r="E65" s="454"/>
      <c r="F65" s="454" t="s">
        <v>13</v>
      </c>
      <c r="G65" s="81"/>
      <c r="H65" s="81" t="s">
        <v>136</v>
      </c>
    </row>
    <row r="66" spans="1:11" ht="27.75" customHeight="1" x14ac:dyDescent="0.25">
      <c r="A66" s="59"/>
      <c r="B66" s="60" t="s">
        <v>39</v>
      </c>
      <c r="C66" s="69" t="s">
        <v>174</v>
      </c>
      <c r="D66" s="455">
        <v>4779400</v>
      </c>
      <c r="E66" s="445" t="s">
        <v>174</v>
      </c>
      <c r="F66" s="456">
        <f>494100+4285300</f>
        <v>4779400</v>
      </c>
      <c r="G66" s="64" t="s">
        <v>174</v>
      </c>
      <c r="H66" s="107">
        <f>D66-F66</f>
        <v>0</v>
      </c>
    </row>
    <row r="67" spans="1:11" s="7" customFormat="1" ht="26.25" customHeight="1" x14ac:dyDescent="0.25">
      <c r="A67" s="96"/>
      <c r="B67" s="90"/>
      <c r="C67" s="69" t="s">
        <v>174</v>
      </c>
      <c r="D67" s="446">
        <f>SUM(D66)</f>
        <v>4779400</v>
      </c>
      <c r="E67" s="445" t="s">
        <v>174</v>
      </c>
      <c r="F67" s="447">
        <f t="shared" ref="F67:H67" si="2">SUM(F66)</f>
        <v>4779400</v>
      </c>
      <c r="G67" s="64" t="s">
        <v>174</v>
      </c>
      <c r="H67" s="104">
        <f t="shared" si="2"/>
        <v>0</v>
      </c>
      <c r="J67" s="50"/>
      <c r="K67" s="50"/>
    </row>
    <row r="68" spans="1:11" ht="8.25" customHeight="1" x14ac:dyDescent="0.25">
      <c r="A68" s="59"/>
      <c r="B68" s="60"/>
      <c r="C68" s="63"/>
      <c r="D68" s="170"/>
      <c r="E68" s="347"/>
      <c r="F68" s="171"/>
      <c r="G68" s="62"/>
      <c r="H68" s="63"/>
    </row>
    <row r="69" spans="1:11" s="11" customFormat="1" ht="30" customHeight="1" x14ac:dyDescent="0.25">
      <c r="A69" s="58"/>
      <c r="B69" s="572" t="s">
        <v>172</v>
      </c>
      <c r="C69" s="572"/>
      <c r="D69" s="572"/>
      <c r="E69" s="572"/>
      <c r="F69" s="572"/>
      <c r="G69" s="572"/>
      <c r="H69" s="572"/>
      <c r="J69" s="51"/>
      <c r="K69" s="51"/>
    </row>
    <row r="70" spans="1:11" ht="15.75" x14ac:dyDescent="0.25">
      <c r="A70" s="59"/>
      <c r="B70" s="60"/>
      <c r="C70" s="63"/>
      <c r="D70" s="80" t="s">
        <v>12</v>
      </c>
      <c r="E70" s="81"/>
      <c r="F70" s="81" t="s">
        <v>13</v>
      </c>
      <c r="G70" s="81"/>
      <c r="H70" s="81" t="s">
        <v>136</v>
      </c>
    </row>
    <row r="71" spans="1:11" ht="26.25" customHeight="1" x14ac:dyDescent="0.25">
      <c r="A71" s="59"/>
      <c r="B71" s="60" t="s">
        <v>39</v>
      </c>
      <c r="C71" s="69" t="s">
        <v>174</v>
      </c>
      <c r="D71" s="108">
        <v>0</v>
      </c>
      <c r="E71" s="64" t="s">
        <v>174</v>
      </c>
      <c r="F71" s="103">
        <v>0</v>
      </c>
      <c r="G71" s="64" t="s">
        <v>174</v>
      </c>
      <c r="H71" s="103">
        <v>0</v>
      </c>
    </row>
    <row r="72" spans="1:11" s="7" customFormat="1" ht="26.25" customHeight="1" x14ac:dyDescent="0.25">
      <c r="A72" s="96"/>
      <c r="B72" s="90"/>
      <c r="C72" s="69" t="s">
        <v>174</v>
      </c>
      <c r="D72" s="109">
        <f>SUM(D71:D71)</f>
        <v>0</v>
      </c>
      <c r="E72" s="64" t="s">
        <v>174</v>
      </c>
      <c r="F72" s="104">
        <f>SUM(F71:F71)</f>
        <v>0</v>
      </c>
      <c r="G72" s="64" t="s">
        <v>174</v>
      </c>
      <c r="H72" s="104">
        <f>SUM(H71:H71)</f>
        <v>0</v>
      </c>
      <c r="J72" s="50"/>
      <c r="K72" s="50"/>
    </row>
    <row r="73" spans="1:11" ht="24.75" customHeight="1" x14ac:dyDescent="0.25">
      <c r="A73" s="59"/>
      <c r="B73" s="60" t="s">
        <v>1860</v>
      </c>
      <c r="C73" s="63"/>
      <c r="D73" s="61"/>
      <c r="E73" s="62"/>
      <c r="F73" s="63"/>
      <c r="G73" s="62"/>
      <c r="H73" s="63"/>
    </row>
    <row r="74" spans="1:11" ht="19.5" customHeight="1" x14ac:dyDescent="0.25">
      <c r="A74" s="59" t="s">
        <v>44</v>
      </c>
      <c r="B74" s="60" t="s">
        <v>45</v>
      </c>
      <c r="C74" s="63"/>
      <c r="D74" s="61"/>
      <c r="E74" s="62"/>
      <c r="F74" s="63"/>
      <c r="G74" s="62"/>
      <c r="H74" s="63"/>
    </row>
    <row r="75" spans="1:11" ht="15.75" x14ac:dyDescent="0.25">
      <c r="A75" s="59"/>
      <c r="B75" s="60" t="s">
        <v>182</v>
      </c>
      <c r="C75" s="63"/>
      <c r="D75" s="61"/>
      <c r="E75" s="62"/>
      <c r="F75" s="63"/>
      <c r="G75" s="62"/>
      <c r="H75" s="63"/>
    </row>
    <row r="76" spans="1:11" ht="15.75" x14ac:dyDescent="0.25">
      <c r="A76" s="59"/>
      <c r="B76" s="60"/>
      <c r="C76" s="63"/>
      <c r="D76" s="80" t="s">
        <v>12</v>
      </c>
      <c r="E76" s="81"/>
      <c r="F76" s="81" t="s">
        <v>13</v>
      </c>
      <c r="G76" s="81"/>
      <c r="H76" s="81" t="s">
        <v>136</v>
      </c>
    </row>
    <row r="77" spans="1:11" ht="27" customHeight="1" x14ac:dyDescent="0.25">
      <c r="A77" s="59"/>
      <c r="B77" s="60" t="s">
        <v>39</v>
      </c>
      <c r="C77" s="69" t="s">
        <v>174</v>
      </c>
      <c r="D77" s="170">
        <v>65583458</v>
      </c>
      <c r="E77" s="445" t="s">
        <v>174</v>
      </c>
      <c r="F77" s="170">
        <v>65141940</v>
      </c>
      <c r="G77" s="64" t="s">
        <v>174</v>
      </c>
      <c r="H77" s="103">
        <f>D77-F77</f>
        <v>441518</v>
      </c>
    </row>
    <row r="78" spans="1:11" ht="27.75" customHeight="1" x14ac:dyDescent="0.25">
      <c r="A78" s="59"/>
      <c r="B78" s="60" t="s">
        <v>40</v>
      </c>
      <c r="C78" s="69" t="s">
        <v>174</v>
      </c>
      <c r="D78" s="170">
        <v>65583458</v>
      </c>
      <c r="E78" s="445" t="s">
        <v>174</v>
      </c>
      <c r="F78" s="170">
        <v>65141940</v>
      </c>
      <c r="G78" s="64" t="s">
        <v>174</v>
      </c>
      <c r="H78" s="103">
        <f t="shared" ref="H78:H88" si="3">D78-F78</f>
        <v>441518</v>
      </c>
    </row>
    <row r="79" spans="1:11" ht="26.25" customHeight="1" x14ac:dyDescent="0.25">
      <c r="A79" s="59"/>
      <c r="B79" s="60" t="s">
        <v>41</v>
      </c>
      <c r="C79" s="69" t="s">
        <v>174</v>
      </c>
      <c r="D79" s="170">
        <v>65583458</v>
      </c>
      <c r="E79" s="445" t="s">
        <v>174</v>
      </c>
      <c r="F79" s="170">
        <v>65141940</v>
      </c>
      <c r="G79" s="64" t="s">
        <v>174</v>
      </c>
      <c r="H79" s="103">
        <f t="shared" si="3"/>
        <v>441518</v>
      </c>
    </row>
    <row r="80" spans="1:11" ht="26.25" customHeight="1" x14ac:dyDescent="0.25">
      <c r="A80" s="59"/>
      <c r="B80" s="60" t="s">
        <v>46</v>
      </c>
      <c r="C80" s="69" t="s">
        <v>174</v>
      </c>
      <c r="D80" s="170">
        <v>65583458</v>
      </c>
      <c r="E80" s="445" t="s">
        <v>174</v>
      </c>
      <c r="F80" s="170">
        <v>65141940</v>
      </c>
      <c r="G80" s="64" t="s">
        <v>174</v>
      </c>
      <c r="H80" s="103">
        <f t="shared" si="3"/>
        <v>441518</v>
      </c>
    </row>
    <row r="81" spans="1:12" ht="25.5" customHeight="1" x14ac:dyDescent="0.25">
      <c r="A81" s="59"/>
      <c r="B81" s="60" t="s">
        <v>47</v>
      </c>
      <c r="C81" s="69" t="s">
        <v>174</v>
      </c>
      <c r="D81" s="170">
        <v>65583458</v>
      </c>
      <c r="E81" s="445" t="s">
        <v>174</v>
      </c>
      <c r="F81" s="170">
        <v>65141940</v>
      </c>
      <c r="G81" s="64" t="s">
        <v>174</v>
      </c>
      <c r="H81" s="103">
        <f t="shared" si="3"/>
        <v>441518</v>
      </c>
    </row>
    <row r="82" spans="1:12" ht="25.5" customHeight="1" x14ac:dyDescent="0.25">
      <c r="A82" s="59"/>
      <c r="B82" s="60" t="s">
        <v>48</v>
      </c>
      <c r="C82" s="69" t="s">
        <v>174</v>
      </c>
      <c r="D82" s="170">
        <v>65583458</v>
      </c>
      <c r="E82" s="445" t="s">
        <v>174</v>
      </c>
      <c r="F82" s="170">
        <v>65141940</v>
      </c>
      <c r="G82" s="64" t="s">
        <v>174</v>
      </c>
      <c r="H82" s="103">
        <f t="shared" si="3"/>
        <v>441518</v>
      </c>
    </row>
    <row r="83" spans="1:12" ht="24.75" customHeight="1" x14ac:dyDescent="0.25">
      <c r="A83" s="59"/>
      <c r="B83" s="60" t="s">
        <v>49</v>
      </c>
      <c r="C83" s="69" t="s">
        <v>174</v>
      </c>
      <c r="D83" s="170">
        <v>65583458</v>
      </c>
      <c r="E83" s="445" t="s">
        <v>174</v>
      </c>
      <c r="F83" s="170">
        <v>65141940</v>
      </c>
      <c r="G83" s="64" t="s">
        <v>174</v>
      </c>
      <c r="H83" s="103">
        <f t="shared" si="3"/>
        <v>441518</v>
      </c>
    </row>
    <row r="84" spans="1:12" ht="24.75" customHeight="1" x14ac:dyDescent="0.25">
      <c r="A84" s="59"/>
      <c r="B84" s="60" t="s">
        <v>50</v>
      </c>
      <c r="C84" s="69" t="s">
        <v>174</v>
      </c>
      <c r="D84" s="170">
        <v>65583458</v>
      </c>
      <c r="E84" s="445" t="s">
        <v>174</v>
      </c>
      <c r="F84" s="170">
        <v>65141940</v>
      </c>
      <c r="G84" s="64" t="s">
        <v>174</v>
      </c>
      <c r="H84" s="103">
        <f t="shared" si="3"/>
        <v>441518</v>
      </c>
    </row>
    <row r="85" spans="1:12" ht="27" customHeight="1" x14ac:dyDescent="0.25">
      <c r="A85" s="59"/>
      <c r="B85" s="60" t="s">
        <v>51</v>
      </c>
      <c r="C85" s="69" t="s">
        <v>174</v>
      </c>
      <c r="D85" s="170">
        <v>65583458</v>
      </c>
      <c r="E85" s="445" t="s">
        <v>174</v>
      </c>
      <c r="F85" s="170">
        <v>65141940</v>
      </c>
      <c r="G85" s="64" t="s">
        <v>174</v>
      </c>
      <c r="H85" s="103">
        <f t="shared" si="3"/>
        <v>441518</v>
      </c>
    </row>
    <row r="86" spans="1:12" ht="27" customHeight="1" x14ac:dyDescent="0.25">
      <c r="A86" s="59"/>
      <c r="B86" s="60" t="s">
        <v>52</v>
      </c>
      <c r="C86" s="69" t="s">
        <v>174</v>
      </c>
      <c r="D86" s="170">
        <v>65583458</v>
      </c>
      <c r="E86" s="445" t="s">
        <v>174</v>
      </c>
      <c r="F86" s="170">
        <v>65141940</v>
      </c>
      <c r="G86" s="64" t="s">
        <v>174</v>
      </c>
      <c r="H86" s="103">
        <f t="shared" si="3"/>
        <v>441518</v>
      </c>
    </row>
    <row r="87" spans="1:12" ht="27" customHeight="1" x14ac:dyDescent="0.25">
      <c r="A87" s="59"/>
      <c r="B87" s="60" t="s">
        <v>53</v>
      </c>
      <c r="C87" s="69" t="s">
        <v>174</v>
      </c>
      <c r="D87" s="170">
        <v>65583458</v>
      </c>
      <c r="E87" s="445" t="s">
        <v>174</v>
      </c>
      <c r="F87" s="170">
        <v>65141940</v>
      </c>
      <c r="G87" s="64" t="s">
        <v>174</v>
      </c>
      <c r="H87" s="103">
        <f t="shared" si="3"/>
        <v>441518</v>
      </c>
    </row>
    <row r="88" spans="1:12" ht="27" customHeight="1" x14ac:dyDescent="0.25">
      <c r="A88" s="59"/>
      <c r="B88" s="60" t="s">
        <v>54</v>
      </c>
      <c r="C88" s="69" t="s">
        <v>174</v>
      </c>
      <c r="D88" s="170">
        <v>65589462</v>
      </c>
      <c r="E88" s="445" t="s">
        <v>174</v>
      </c>
      <c r="F88" s="170">
        <v>65118970</v>
      </c>
      <c r="G88" s="64" t="s">
        <v>174</v>
      </c>
      <c r="H88" s="77">
        <f t="shared" si="3"/>
        <v>470492</v>
      </c>
    </row>
    <row r="89" spans="1:12" s="7" customFormat="1" ht="28.5" customHeight="1" x14ac:dyDescent="0.25">
      <c r="A89" s="96"/>
      <c r="B89" s="90"/>
      <c r="C89" s="69" t="s">
        <v>174</v>
      </c>
      <c r="D89" s="446">
        <f>SUM(D77:D88)</f>
        <v>787007500</v>
      </c>
      <c r="E89" s="445" t="s">
        <v>174</v>
      </c>
      <c r="F89" s="447">
        <f>SUM(F77:F88)</f>
        <v>781680310</v>
      </c>
      <c r="G89" s="64" t="s">
        <v>174</v>
      </c>
      <c r="H89" s="104">
        <f t="shared" ref="H89" si="4">SUM(H77:H88)</f>
        <v>5327190</v>
      </c>
      <c r="J89" s="50"/>
      <c r="K89" s="50">
        <v>718043800</v>
      </c>
      <c r="L89" s="5">
        <f>F89-K89</f>
        <v>63636510</v>
      </c>
    </row>
    <row r="90" spans="1:12" ht="54.75" customHeight="1" x14ac:dyDescent="0.25">
      <c r="A90" s="59"/>
      <c r="B90" s="564" t="s">
        <v>1974</v>
      </c>
      <c r="C90" s="564"/>
      <c r="D90" s="564"/>
      <c r="E90" s="564"/>
      <c r="F90" s="564"/>
      <c r="G90" s="564"/>
      <c r="H90" s="564"/>
    </row>
    <row r="91" spans="1:12" ht="15.75" x14ac:dyDescent="0.25">
      <c r="A91" s="59" t="s">
        <v>55</v>
      </c>
      <c r="B91" s="66" t="s">
        <v>7</v>
      </c>
      <c r="C91" s="67"/>
      <c r="D91" s="61"/>
      <c r="E91" s="62"/>
      <c r="F91" s="63"/>
      <c r="G91" s="62"/>
      <c r="H91" s="63"/>
    </row>
    <row r="92" spans="1:12" ht="15.75" x14ac:dyDescent="0.25">
      <c r="A92" s="59"/>
      <c r="B92" s="60" t="s">
        <v>178</v>
      </c>
      <c r="C92" s="63"/>
      <c r="D92" s="61"/>
      <c r="E92" s="62"/>
      <c r="F92" s="63"/>
      <c r="G92" s="62"/>
      <c r="H92" s="63"/>
    </row>
    <row r="93" spans="1:12" ht="15.75" x14ac:dyDescent="0.25">
      <c r="A93" s="59"/>
      <c r="B93" s="60"/>
      <c r="C93" s="63"/>
      <c r="D93" s="80" t="s">
        <v>12</v>
      </c>
      <c r="E93" s="81"/>
      <c r="F93" s="81" t="s">
        <v>13</v>
      </c>
      <c r="G93" s="81"/>
      <c r="H93" s="81" t="s">
        <v>136</v>
      </c>
    </row>
    <row r="94" spans="1:12" ht="27.75" customHeight="1" x14ac:dyDescent="0.25">
      <c r="A94" s="59"/>
      <c r="B94" s="60" t="s">
        <v>39</v>
      </c>
      <c r="C94" s="69" t="s">
        <v>174</v>
      </c>
      <c r="D94" s="110">
        <v>73000000</v>
      </c>
      <c r="E94" s="111" t="s">
        <v>174</v>
      </c>
      <c r="F94" s="85">
        <v>63000000</v>
      </c>
      <c r="G94" s="111" t="s">
        <v>174</v>
      </c>
      <c r="H94" s="85">
        <f>D94-F94</f>
        <v>10000000</v>
      </c>
    </row>
    <row r="95" spans="1:12" ht="29.25" customHeight="1" x14ac:dyDescent="0.25">
      <c r="A95" s="59"/>
      <c r="B95" s="60" t="s">
        <v>40</v>
      </c>
      <c r="C95" s="69" t="s">
        <v>174</v>
      </c>
      <c r="D95" s="112">
        <v>0</v>
      </c>
      <c r="E95" s="111" t="s">
        <v>174</v>
      </c>
      <c r="F95" s="113">
        <v>0</v>
      </c>
      <c r="G95" s="111" t="s">
        <v>174</v>
      </c>
      <c r="H95" s="113">
        <v>0</v>
      </c>
    </row>
    <row r="96" spans="1:12" ht="30" customHeight="1" x14ac:dyDescent="0.25">
      <c r="A96" s="59"/>
      <c r="B96" s="90"/>
      <c r="C96" s="69" t="s">
        <v>174</v>
      </c>
      <c r="D96" s="114">
        <f>SUM(D94:D95)</f>
        <v>73000000</v>
      </c>
      <c r="E96" s="111" t="s">
        <v>174</v>
      </c>
      <c r="F96" s="115">
        <f t="shared" ref="F96" si="5">SUM(F94:F95)</f>
        <v>63000000</v>
      </c>
      <c r="G96" s="111" t="s">
        <v>174</v>
      </c>
      <c r="H96" s="115">
        <f t="shared" ref="H96" si="6">SUM(H94:H95)</f>
        <v>10000000</v>
      </c>
    </row>
    <row r="97" spans="1:8" ht="57" customHeight="1" x14ac:dyDescent="0.25">
      <c r="A97" s="59"/>
      <c r="B97" s="564" t="s">
        <v>1859</v>
      </c>
      <c r="C97" s="564"/>
      <c r="D97" s="564"/>
      <c r="E97" s="564"/>
      <c r="F97" s="564"/>
      <c r="G97" s="564"/>
      <c r="H97" s="564"/>
    </row>
    <row r="98" spans="1:8" ht="11.25" customHeight="1" x14ac:dyDescent="0.25">
      <c r="A98" s="59"/>
      <c r="B98" s="60"/>
      <c r="C98" s="63"/>
      <c r="D98" s="61"/>
      <c r="E98" s="62"/>
      <c r="F98" s="63"/>
      <c r="G98" s="62"/>
      <c r="H98" s="63"/>
    </row>
    <row r="99" spans="1:8" ht="15.75" x14ac:dyDescent="0.25">
      <c r="A99" s="59" t="s">
        <v>56</v>
      </c>
      <c r="B99" s="66" t="s">
        <v>8</v>
      </c>
      <c r="C99" s="67"/>
      <c r="D99" s="61"/>
      <c r="E99" s="62"/>
      <c r="F99" s="63"/>
      <c r="G99" s="62"/>
      <c r="H99" s="63"/>
    </row>
    <row r="100" spans="1:8" ht="15.75" x14ac:dyDescent="0.25">
      <c r="A100" s="59"/>
      <c r="B100" s="60" t="s">
        <v>183</v>
      </c>
      <c r="C100" s="63"/>
      <c r="D100" s="61"/>
      <c r="E100" s="62"/>
      <c r="F100" s="63"/>
      <c r="G100" s="62"/>
      <c r="H100" s="63"/>
    </row>
    <row r="101" spans="1:8" ht="15.75" x14ac:dyDescent="0.25">
      <c r="A101" s="59"/>
      <c r="B101" s="60"/>
      <c r="C101" s="63"/>
      <c r="D101" s="80" t="s">
        <v>12</v>
      </c>
      <c r="E101" s="81"/>
      <c r="F101" s="81" t="s">
        <v>13</v>
      </c>
      <c r="G101" s="81"/>
      <c r="H101" s="81" t="s">
        <v>136</v>
      </c>
    </row>
    <row r="102" spans="1:8" ht="31.5" customHeight="1" x14ac:dyDescent="0.25">
      <c r="A102" s="59"/>
      <c r="B102" s="75" t="s">
        <v>205</v>
      </c>
      <c r="C102" s="69" t="s">
        <v>174</v>
      </c>
      <c r="D102" s="61">
        <v>120000000</v>
      </c>
      <c r="E102" s="64" t="s">
        <v>174</v>
      </c>
      <c r="F102" s="61">
        <f>D102</f>
        <v>120000000</v>
      </c>
      <c r="G102" s="64" t="s">
        <v>174</v>
      </c>
      <c r="H102" s="103">
        <v>0</v>
      </c>
    </row>
    <row r="103" spans="1:8" ht="24" customHeight="1" x14ac:dyDescent="0.25">
      <c r="A103" s="59"/>
      <c r="B103" s="60" t="s">
        <v>203</v>
      </c>
      <c r="C103" s="69" t="s">
        <v>174</v>
      </c>
      <c r="D103" s="61">
        <v>30000000</v>
      </c>
      <c r="E103" s="64" t="s">
        <v>174</v>
      </c>
      <c r="F103" s="61">
        <f>D103</f>
        <v>30000000</v>
      </c>
      <c r="G103" s="64" t="s">
        <v>174</v>
      </c>
      <c r="H103" s="103">
        <v>0</v>
      </c>
    </row>
    <row r="104" spans="1:8" ht="28.5" customHeight="1" x14ac:dyDescent="0.25">
      <c r="A104" s="59"/>
      <c r="B104" s="90"/>
      <c r="C104" s="69" t="s">
        <v>174</v>
      </c>
      <c r="D104" s="97">
        <f>SUM(D102:D103)</f>
        <v>150000000</v>
      </c>
      <c r="E104" s="64" t="s">
        <v>174</v>
      </c>
      <c r="F104" s="97">
        <f>SUM(F102:F103)</f>
        <v>150000000</v>
      </c>
      <c r="G104" s="64" t="s">
        <v>174</v>
      </c>
      <c r="H104" s="97">
        <f>SUM(H102:H103)</f>
        <v>0</v>
      </c>
    </row>
    <row r="105" spans="1:8" ht="28.5" customHeight="1" x14ac:dyDescent="0.25">
      <c r="A105" s="59"/>
      <c r="B105" s="90"/>
      <c r="C105" s="69"/>
      <c r="D105" s="105"/>
      <c r="E105" s="64"/>
      <c r="F105" s="105"/>
      <c r="G105" s="64"/>
      <c r="H105" s="105"/>
    </row>
    <row r="106" spans="1:8" ht="37.5" customHeight="1" x14ac:dyDescent="0.25">
      <c r="A106" s="59"/>
      <c r="B106" s="564" t="s">
        <v>1975</v>
      </c>
      <c r="C106" s="564"/>
      <c r="D106" s="564"/>
      <c r="E106" s="564"/>
      <c r="F106" s="564"/>
      <c r="G106" s="564"/>
      <c r="H106" s="564"/>
    </row>
    <row r="107" spans="1:8" ht="28.5" customHeight="1" x14ac:dyDescent="0.25">
      <c r="A107" s="59"/>
      <c r="B107" s="90"/>
      <c r="C107" s="69"/>
      <c r="D107" s="105"/>
      <c r="E107" s="64"/>
      <c r="F107" s="105"/>
      <c r="G107" s="64"/>
      <c r="H107" s="105"/>
    </row>
    <row r="108" spans="1:8" ht="28.5" customHeight="1" x14ac:dyDescent="0.25">
      <c r="A108" s="59"/>
      <c r="B108" s="90"/>
      <c r="C108" s="69"/>
      <c r="D108" s="105"/>
      <c r="E108" s="64"/>
      <c r="F108" s="105"/>
      <c r="G108" s="64"/>
      <c r="H108" s="105"/>
    </row>
    <row r="109" spans="1:8" ht="28.5" customHeight="1" x14ac:dyDescent="0.25">
      <c r="A109" s="59"/>
      <c r="B109" s="90"/>
      <c r="C109" s="69"/>
      <c r="D109" s="105"/>
      <c r="E109" s="64"/>
      <c r="F109" s="105"/>
      <c r="G109" s="64"/>
      <c r="H109" s="105"/>
    </row>
    <row r="110" spans="1:8" ht="28.5" customHeight="1" x14ac:dyDescent="0.25">
      <c r="A110" s="59"/>
      <c r="B110" s="90"/>
      <c r="C110" s="69"/>
      <c r="D110" s="105"/>
      <c r="E110" s="64"/>
      <c r="F110" s="105"/>
      <c r="G110" s="64"/>
      <c r="H110" s="105"/>
    </row>
    <row r="111" spans="1:8" ht="28.5" customHeight="1" x14ac:dyDescent="0.25">
      <c r="A111" s="59"/>
      <c r="B111" s="90"/>
      <c r="C111" s="181"/>
      <c r="D111" s="105"/>
      <c r="E111" s="64"/>
      <c r="F111" s="105"/>
      <c r="G111" s="64"/>
      <c r="H111" s="105"/>
    </row>
    <row r="112" spans="1:8" ht="28.5" customHeight="1" x14ac:dyDescent="0.25">
      <c r="A112" s="59"/>
      <c r="B112" s="90"/>
      <c r="C112" s="181"/>
      <c r="D112" s="105"/>
      <c r="E112" s="64"/>
      <c r="F112" s="105"/>
      <c r="G112" s="64"/>
      <c r="H112" s="105"/>
    </row>
    <row r="113" spans="1:11" ht="28.5" customHeight="1" x14ac:dyDescent="0.25">
      <c r="A113" s="59"/>
      <c r="B113" s="90"/>
      <c r="C113" s="181"/>
      <c r="D113" s="105"/>
      <c r="E113" s="64"/>
      <c r="F113" s="105"/>
      <c r="G113" s="64"/>
      <c r="H113" s="105"/>
    </row>
    <row r="114" spans="1:11" ht="3" customHeight="1" x14ac:dyDescent="0.25">
      <c r="A114" s="59"/>
      <c r="B114" s="90"/>
      <c r="C114" s="69"/>
      <c r="D114" s="105"/>
      <c r="E114" s="64"/>
      <c r="F114" s="105"/>
      <c r="G114" s="64"/>
      <c r="H114" s="105"/>
    </row>
    <row r="115" spans="1:11" ht="21.75" customHeight="1" x14ac:dyDescent="0.25">
      <c r="A115" s="59"/>
      <c r="B115" s="90"/>
      <c r="C115" s="69"/>
      <c r="D115" s="105"/>
      <c r="E115" s="64"/>
      <c r="F115" s="105"/>
      <c r="G115" s="64"/>
      <c r="H115" s="105"/>
    </row>
    <row r="116" spans="1:11" ht="28.5" hidden="1" customHeight="1" x14ac:dyDescent="0.25">
      <c r="A116" s="59"/>
      <c r="B116" s="90"/>
      <c r="C116" s="69"/>
      <c r="D116" s="105"/>
      <c r="E116" s="64"/>
      <c r="F116" s="105"/>
      <c r="G116" s="64"/>
      <c r="H116" s="105"/>
    </row>
    <row r="117" spans="1:11" ht="27.75" hidden="1" customHeight="1" x14ac:dyDescent="0.25">
      <c r="A117" s="59"/>
      <c r="B117" s="90"/>
      <c r="C117" s="69"/>
      <c r="D117" s="105"/>
      <c r="E117" s="64"/>
      <c r="F117" s="106"/>
      <c r="G117" s="64"/>
      <c r="H117" s="116"/>
    </row>
    <row r="118" spans="1:11" ht="15.75" x14ac:dyDescent="0.25">
      <c r="A118" s="59" t="s">
        <v>57</v>
      </c>
      <c r="B118" s="66" t="s">
        <v>9</v>
      </c>
      <c r="C118" s="67"/>
      <c r="D118" s="61"/>
      <c r="E118" s="62"/>
      <c r="F118" s="63"/>
      <c r="G118" s="62"/>
      <c r="H118" s="63"/>
    </row>
    <row r="119" spans="1:11" ht="15.75" x14ac:dyDescent="0.25">
      <c r="A119" s="59"/>
      <c r="B119" s="60" t="s">
        <v>58</v>
      </c>
      <c r="C119" s="63"/>
      <c r="D119" s="61"/>
      <c r="E119" s="62"/>
      <c r="F119" s="63"/>
      <c r="G119" s="62"/>
      <c r="H119" s="63"/>
    </row>
    <row r="120" spans="1:11" ht="19.5" customHeight="1" x14ac:dyDescent="0.25">
      <c r="A120" s="59"/>
      <c r="B120" s="60"/>
      <c r="C120" s="63"/>
      <c r="D120" s="117" t="s">
        <v>12</v>
      </c>
      <c r="E120" s="118"/>
      <c r="F120" s="118" t="s">
        <v>13</v>
      </c>
      <c r="G120" s="118"/>
      <c r="H120" s="118" t="s">
        <v>136</v>
      </c>
    </row>
    <row r="121" spans="1:11" ht="34.5" customHeight="1" x14ac:dyDescent="0.25">
      <c r="A121" s="59"/>
      <c r="B121" s="75" t="s">
        <v>173</v>
      </c>
      <c r="C121" s="69" t="s">
        <v>174</v>
      </c>
      <c r="D121" s="119">
        <v>0</v>
      </c>
      <c r="E121" s="111" t="s">
        <v>174</v>
      </c>
      <c r="F121" s="120">
        <v>0</v>
      </c>
      <c r="G121" s="111" t="s">
        <v>174</v>
      </c>
      <c r="H121" s="120">
        <f>D121-F121</f>
        <v>0</v>
      </c>
      <c r="J121" s="10">
        <v>0</v>
      </c>
    </row>
    <row r="122" spans="1:11" s="2" customFormat="1" ht="47.25" x14ac:dyDescent="0.25">
      <c r="A122" s="121"/>
      <c r="B122" s="75" t="s">
        <v>59</v>
      </c>
      <c r="C122" s="69" t="s">
        <v>174</v>
      </c>
      <c r="D122" s="119">
        <v>14375000</v>
      </c>
      <c r="E122" s="64" t="s">
        <v>174</v>
      </c>
      <c r="F122" s="120">
        <f>D122</f>
        <v>14375000</v>
      </c>
      <c r="G122" s="64" t="s">
        <v>174</v>
      </c>
      <c r="H122" s="120">
        <f t="shared" ref="H122:H126" si="7">D122-F122</f>
        <v>0</v>
      </c>
      <c r="J122" s="52"/>
      <c r="K122" s="52"/>
    </row>
    <row r="123" spans="1:11" s="2" customFormat="1" ht="47.25" x14ac:dyDescent="0.25">
      <c r="A123" s="121"/>
      <c r="B123" s="75" t="s">
        <v>60</v>
      </c>
      <c r="C123" s="69" t="s">
        <v>174</v>
      </c>
      <c r="D123" s="119">
        <v>0</v>
      </c>
      <c r="E123" s="111" t="s">
        <v>174</v>
      </c>
      <c r="F123" s="120">
        <v>0</v>
      </c>
      <c r="G123" s="64" t="s">
        <v>174</v>
      </c>
      <c r="H123" s="120">
        <f t="shared" si="7"/>
        <v>0</v>
      </c>
      <c r="J123" s="52"/>
      <c r="K123" s="52"/>
    </row>
    <row r="124" spans="1:11" s="2" customFormat="1" ht="33" customHeight="1" x14ac:dyDescent="0.25">
      <c r="A124" s="121"/>
      <c r="B124" s="75" t="s">
        <v>61</v>
      </c>
      <c r="C124" s="69" t="s">
        <v>174</v>
      </c>
      <c r="D124" s="119">
        <v>0</v>
      </c>
      <c r="E124" s="111" t="s">
        <v>174</v>
      </c>
      <c r="F124" s="120">
        <v>0</v>
      </c>
      <c r="G124" s="64" t="s">
        <v>174</v>
      </c>
      <c r="H124" s="120">
        <f t="shared" si="7"/>
        <v>0</v>
      </c>
      <c r="J124" s="52"/>
      <c r="K124" s="52"/>
    </row>
    <row r="125" spans="1:11" s="2" customFormat="1" ht="48" customHeight="1" x14ac:dyDescent="0.25">
      <c r="A125" s="121"/>
      <c r="B125" s="75" t="s">
        <v>62</v>
      </c>
      <c r="C125" s="69" t="s">
        <v>174</v>
      </c>
      <c r="D125" s="119">
        <v>0</v>
      </c>
      <c r="E125" s="111" t="s">
        <v>174</v>
      </c>
      <c r="F125" s="120">
        <v>0</v>
      </c>
      <c r="G125" s="111" t="s">
        <v>174</v>
      </c>
      <c r="H125" s="120">
        <f t="shared" si="7"/>
        <v>0</v>
      </c>
      <c r="J125" s="52"/>
      <c r="K125" s="52"/>
    </row>
    <row r="126" spans="1:11" ht="27.75" customHeight="1" x14ac:dyDescent="0.25">
      <c r="A126" s="59"/>
      <c r="B126" s="75" t="s">
        <v>137</v>
      </c>
      <c r="C126" s="69" t="s">
        <v>174</v>
      </c>
      <c r="D126" s="122">
        <v>3000000</v>
      </c>
      <c r="E126" s="64" t="s">
        <v>174</v>
      </c>
      <c r="F126" s="67">
        <f>49368-6500-9874+72829-6500-14566+131842-6500-26368+97682-6500-19536+135248-6500-27050+162670-6500-32534+221655-6500-44331+300298-7500-60060+157860-7500-31572+216067-7500-43213+223888-7500-44778+92527-7500-18505</f>
        <v>1406547</v>
      </c>
      <c r="G126" s="64" t="s">
        <v>174</v>
      </c>
      <c r="H126" s="67">
        <f t="shared" si="7"/>
        <v>1593453</v>
      </c>
    </row>
    <row r="127" spans="1:11" ht="37.5" customHeight="1" x14ac:dyDescent="0.25">
      <c r="A127" s="59"/>
      <c r="B127" s="75" t="s">
        <v>138</v>
      </c>
      <c r="C127" s="69" t="s">
        <v>174</v>
      </c>
      <c r="D127" s="123">
        <v>1062500</v>
      </c>
      <c r="E127" s="64" t="s">
        <v>174</v>
      </c>
      <c r="F127" s="123">
        <v>1062500</v>
      </c>
      <c r="G127" s="64" t="s">
        <v>174</v>
      </c>
      <c r="H127" s="124">
        <f>D127-F127</f>
        <v>0</v>
      </c>
    </row>
    <row r="128" spans="1:11" s="7" customFormat="1" ht="30" customHeight="1" x14ac:dyDescent="0.25">
      <c r="A128" s="96"/>
      <c r="B128" s="90"/>
      <c r="C128" s="69" t="s">
        <v>174</v>
      </c>
      <c r="D128" s="125">
        <f>SUM(D121:D127)</f>
        <v>18437500</v>
      </c>
      <c r="E128" s="64" t="s">
        <v>174</v>
      </c>
      <c r="F128" s="126">
        <f t="shared" ref="F128:H128" si="8">SUM(F121:F127)</f>
        <v>16844047</v>
      </c>
      <c r="G128" s="64" t="s">
        <v>174</v>
      </c>
      <c r="H128" s="126">
        <f t="shared" si="8"/>
        <v>1593453</v>
      </c>
      <c r="J128" s="50"/>
      <c r="K128" s="50"/>
    </row>
    <row r="129" spans="1:11" s="7" customFormat="1" ht="15.75" x14ac:dyDescent="0.25">
      <c r="A129" s="96"/>
      <c r="B129" s="93" t="s">
        <v>175</v>
      </c>
      <c r="C129" s="69"/>
      <c r="D129" s="127"/>
      <c r="E129" s="64"/>
      <c r="F129" s="128"/>
      <c r="G129" s="64"/>
      <c r="H129" s="128"/>
      <c r="J129" s="50"/>
      <c r="K129" s="50"/>
    </row>
    <row r="130" spans="1:11" s="7" customFormat="1" ht="32.25" customHeight="1" x14ac:dyDescent="0.25">
      <c r="A130" s="96"/>
      <c r="B130" s="573" t="s">
        <v>204</v>
      </c>
      <c r="C130" s="573"/>
      <c r="D130" s="573"/>
      <c r="E130" s="573"/>
      <c r="F130" s="573"/>
      <c r="G130" s="573"/>
      <c r="H130" s="573"/>
      <c r="J130" s="50"/>
      <c r="K130" s="50"/>
    </row>
    <row r="131" spans="1:11" s="7" customFormat="1" ht="13.5" customHeight="1" x14ac:dyDescent="0.25">
      <c r="A131" s="96"/>
      <c r="B131" s="564"/>
      <c r="C131" s="564"/>
      <c r="D131" s="564"/>
      <c r="E131" s="564"/>
      <c r="F131" s="564"/>
      <c r="G131" s="564"/>
      <c r="H131" s="564"/>
      <c r="J131" s="50"/>
      <c r="K131" s="50"/>
    </row>
    <row r="132" spans="1:11" s="7" customFormat="1" ht="15.75" x14ac:dyDescent="0.25">
      <c r="A132" s="96"/>
      <c r="B132" s="90"/>
      <c r="C132" s="99"/>
      <c r="D132" s="127"/>
      <c r="E132" s="95"/>
      <c r="F132" s="128"/>
      <c r="G132" s="95"/>
      <c r="H132" s="128"/>
      <c r="J132" s="50"/>
      <c r="K132" s="50"/>
    </row>
    <row r="133" spans="1:11" s="7" customFormat="1" ht="15.75" x14ac:dyDescent="0.25">
      <c r="A133" s="96"/>
      <c r="B133" s="90"/>
      <c r="C133" s="99"/>
      <c r="D133" s="127"/>
      <c r="E133" s="95"/>
      <c r="F133" s="128"/>
      <c r="G133" s="95"/>
      <c r="H133" s="128"/>
      <c r="J133" s="50"/>
      <c r="K133" s="50"/>
    </row>
    <row r="134" spans="1:11" ht="15.75" x14ac:dyDescent="0.25">
      <c r="A134" s="59" t="s">
        <v>63</v>
      </c>
      <c r="B134" s="570" t="s">
        <v>152</v>
      </c>
      <c r="C134" s="570"/>
      <c r="D134" s="570"/>
      <c r="E134" s="570"/>
      <c r="F134" s="570"/>
      <c r="G134" s="570"/>
      <c r="H134" s="570"/>
    </row>
    <row r="135" spans="1:11" ht="15.75" x14ac:dyDescent="0.25">
      <c r="A135" s="59"/>
      <c r="B135" s="570" t="s">
        <v>184</v>
      </c>
      <c r="C135" s="570"/>
      <c r="D135" s="570"/>
      <c r="E135" s="570"/>
      <c r="F135" s="570"/>
      <c r="G135" s="570"/>
      <c r="H135" s="570"/>
    </row>
    <row r="136" spans="1:11" ht="15.75" x14ac:dyDescent="0.25">
      <c r="A136" s="59"/>
      <c r="B136" s="93"/>
      <c r="C136" s="102"/>
      <c r="D136" s="80" t="s">
        <v>12</v>
      </c>
      <c r="E136" s="81"/>
      <c r="F136" s="81" t="s">
        <v>13</v>
      </c>
      <c r="G136" s="81"/>
      <c r="H136" s="81" t="s">
        <v>136</v>
      </c>
      <c r="J136" s="10">
        <f>'Laporan Realisasi APBDes'!F21-CALK!F140</f>
        <v>0</v>
      </c>
      <c r="K136" s="10">
        <f>D147-F147</f>
        <v>20242283</v>
      </c>
    </row>
    <row r="137" spans="1:11" ht="20.25" customHeight="1" x14ac:dyDescent="0.25">
      <c r="A137" s="59"/>
      <c r="B137" s="66" t="s">
        <v>64</v>
      </c>
      <c r="C137" s="69" t="s">
        <v>174</v>
      </c>
      <c r="D137" s="122">
        <f>40950000+586980600+37128811+53950000</f>
        <v>719009411</v>
      </c>
      <c r="E137" s="64" t="s">
        <v>174</v>
      </c>
      <c r="F137" s="215">
        <f>40572000+557314410+35726667+53950000</f>
        <v>687563077</v>
      </c>
      <c r="G137" s="64" t="s">
        <v>174</v>
      </c>
      <c r="H137" s="120">
        <f>D137-F137</f>
        <v>31446334</v>
      </c>
    </row>
    <row r="138" spans="1:11" ht="18.75" customHeight="1" x14ac:dyDescent="0.25">
      <c r="A138" s="59"/>
      <c r="B138" s="66" t="s">
        <v>65</v>
      </c>
      <c r="C138" s="69" t="s">
        <v>174</v>
      </c>
      <c r="D138" s="122">
        <f>94674549+2339600+16677489+2417882+2500000+23980000+580000+2720000+5510000+2152500+1350000+500000+12000000+4557500+15862166+62475000+4712118</f>
        <v>255008804</v>
      </c>
      <c r="E138" s="64" t="s">
        <v>174</v>
      </c>
      <c r="F138" s="479">
        <f>86140465+2319500+16677000+792000+2260000+4970000+580000+2720000+5510000+1940000+1350000+500000+2000000+3572000+14611500+15002250+4291658</f>
        <v>165236373</v>
      </c>
      <c r="G138" s="64" t="s">
        <v>174</v>
      </c>
      <c r="H138" s="67">
        <f>D138-F138</f>
        <v>89772431</v>
      </c>
    </row>
    <row r="139" spans="1:11" ht="21" customHeight="1" x14ac:dyDescent="0.25">
      <c r="A139" s="59"/>
      <c r="B139" s="66" t="s">
        <v>66</v>
      </c>
      <c r="C139" s="69" t="s">
        <v>174</v>
      </c>
      <c r="D139" s="119">
        <v>0</v>
      </c>
      <c r="E139" s="111" t="s">
        <v>174</v>
      </c>
      <c r="F139" s="120"/>
      <c r="G139" s="111" t="s">
        <v>174</v>
      </c>
      <c r="H139" s="120">
        <f>D139-F139</f>
        <v>0</v>
      </c>
    </row>
    <row r="140" spans="1:11" ht="26.25" customHeight="1" x14ac:dyDescent="0.25">
      <c r="A140" s="59"/>
      <c r="B140" s="60"/>
      <c r="C140" s="69" t="s">
        <v>174</v>
      </c>
      <c r="D140" s="97">
        <f>SUM(D137:D139)</f>
        <v>974018215</v>
      </c>
      <c r="E140" s="64" t="s">
        <v>174</v>
      </c>
      <c r="F140" s="98">
        <f t="shared" ref="F140:H140" si="9">SUM(F137:F139)</f>
        <v>852799450</v>
      </c>
      <c r="G140" s="64" t="s">
        <v>174</v>
      </c>
      <c r="H140" s="98">
        <f t="shared" si="9"/>
        <v>121218765</v>
      </c>
    </row>
    <row r="141" spans="1:11" ht="15.75" x14ac:dyDescent="0.25">
      <c r="A141" s="59"/>
      <c r="B141" s="60"/>
      <c r="C141" s="63"/>
      <c r="D141" s="61"/>
      <c r="E141" s="62"/>
      <c r="F141" s="63"/>
      <c r="G141" s="62"/>
      <c r="H141" s="63"/>
    </row>
    <row r="142" spans="1:11" ht="15.75" x14ac:dyDescent="0.25">
      <c r="A142" s="59" t="s">
        <v>70</v>
      </c>
      <c r="B142" s="66" t="s">
        <v>68</v>
      </c>
      <c r="C142" s="67"/>
      <c r="D142" s="61"/>
      <c r="E142" s="62"/>
      <c r="F142" s="63"/>
      <c r="G142" s="62"/>
      <c r="H142" s="63"/>
    </row>
    <row r="143" spans="1:11" ht="15.75" x14ac:dyDescent="0.25">
      <c r="A143" s="59"/>
      <c r="B143" s="66" t="s">
        <v>67</v>
      </c>
      <c r="C143" s="67"/>
      <c r="D143" s="61"/>
      <c r="E143" s="62"/>
      <c r="F143" s="63"/>
      <c r="G143" s="62"/>
      <c r="H143" s="63"/>
    </row>
    <row r="144" spans="1:11" ht="15.75" x14ac:dyDescent="0.25">
      <c r="A144" s="59"/>
      <c r="B144" s="60"/>
      <c r="C144" s="63"/>
      <c r="D144" s="80" t="s">
        <v>12</v>
      </c>
      <c r="E144" s="81"/>
      <c r="F144" s="81" t="s">
        <v>13</v>
      </c>
      <c r="G144" s="81"/>
      <c r="H144" s="81" t="s">
        <v>136</v>
      </c>
      <c r="K144" s="10">
        <f>H147-14549400</f>
        <v>5692883</v>
      </c>
    </row>
    <row r="145" spans="1:12" ht="26.25" customHeight="1" x14ac:dyDescent="0.25">
      <c r="A145" s="59"/>
      <c r="B145" s="66" t="s">
        <v>65</v>
      </c>
      <c r="C145" s="69" t="s">
        <v>174</v>
      </c>
      <c r="D145" s="61">
        <f>9000000+3125000+33062500+1930000+8095000+2940000+2590000+3042000+6480000+19947500+150149500+115840000+318000+2272000+982488+28959500+14255000</f>
        <v>402988488</v>
      </c>
      <c r="E145" s="64" t="s">
        <v>174</v>
      </c>
      <c r="F145" s="63">
        <f>9000000+3065000+32642500+1930000+8095000+2940000+2590000+3039000+6480000+19947500+150095550+115537105+318000+1082000+982000+15759500+14255000</f>
        <v>387758155</v>
      </c>
      <c r="G145" s="64" t="s">
        <v>174</v>
      </c>
      <c r="H145" s="63">
        <f>D145-F145</f>
        <v>15230333</v>
      </c>
      <c r="J145" s="10">
        <f>'Laporan Realisasi APBDes'!F22-CALK!F147</f>
        <v>500</v>
      </c>
    </row>
    <row r="146" spans="1:12" ht="23.25" customHeight="1" x14ac:dyDescent="0.25">
      <c r="A146" s="59"/>
      <c r="B146" s="66" t="s">
        <v>66</v>
      </c>
      <c r="C146" s="69" t="s">
        <v>174</v>
      </c>
      <c r="D146" s="61">
        <f>62850500+8070500+28614000+108685000</f>
        <v>208220000</v>
      </c>
      <c r="E146" s="64" t="s">
        <v>174</v>
      </c>
      <c r="F146" s="63">
        <f>62850500+8070000+27973960+104313590</f>
        <v>203208050</v>
      </c>
      <c r="G146" s="64" t="s">
        <v>174</v>
      </c>
      <c r="H146" s="63">
        <f>D146-F146</f>
        <v>5011950</v>
      </c>
    </row>
    <row r="147" spans="1:12" ht="24.75" customHeight="1" x14ac:dyDescent="0.25">
      <c r="A147" s="59"/>
      <c r="B147" s="60"/>
      <c r="C147" s="69" t="s">
        <v>174</v>
      </c>
      <c r="D147" s="97">
        <f>SUM(D145:D146)</f>
        <v>611208488</v>
      </c>
      <c r="E147" s="64" t="s">
        <v>174</v>
      </c>
      <c r="F147" s="98">
        <f t="shared" ref="F147:H147" si="10">SUM(F145:F146)</f>
        <v>590966205</v>
      </c>
      <c r="G147" s="64" t="s">
        <v>174</v>
      </c>
      <c r="H147" s="98">
        <f t="shared" si="10"/>
        <v>20242283</v>
      </c>
      <c r="K147" s="10">
        <f>F139+F146+F153</f>
        <v>203208050</v>
      </c>
    </row>
    <row r="148" spans="1:12" ht="15.75" x14ac:dyDescent="0.25">
      <c r="A148" s="59"/>
      <c r="B148" s="60"/>
      <c r="C148" s="63"/>
      <c r="D148" s="61"/>
      <c r="E148" s="62"/>
      <c r="F148" s="63"/>
      <c r="G148" s="62"/>
      <c r="H148" s="63"/>
    </row>
    <row r="149" spans="1:12" ht="15.75" x14ac:dyDescent="0.25">
      <c r="A149" s="59" t="s">
        <v>69</v>
      </c>
      <c r="B149" s="66" t="s">
        <v>144</v>
      </c>
      <c r="C149" s="67"/>
      <c r="D149" s="61"/>
      <c r="E149" s="62"/>
      <c r="F149" s="63"/>
      <c r="G149" s="62"/>
      <c r="H149" s="63"/>
    </row>
    <row r="150" spans="1:12" ht="15.75" x14ac:dyDescent="0.25">
      <c r="A150" s="59"/>
      <c r="B150" s="60" t="s">
        <v>185</v>
      </c>
      <c r="C150" s="63"/>
      <c r="D150" s="61"/>
      <c r="E150" s="62"/>
      <c r="F150" s="63"/>
      <c r="G150" s="62"/>
      <c r="H150" s="63"/>
    </row>
    <row r="151" spans="1:12" ht="15.75" x14ac:dyDescent="0.25">
      <c r="A151" s="59"/>
      <c r="B151" s="60"/>
      <c r="C151" s="63"/>
      <c r="D151" s="80" t="s">
        <v>12</v>
      </c>
      <c r="E151" s="81"/>
      <c r="F151" s="81" t="s">
        <v>13</v>
      </c>
      <c r="G151" s="81"/>
      <c r="H151" s="81" t="s">
        <v>136</v>
      </c>
    </row>
    <row r="152" spans="1:12" ht="27.75" customHeight="1" x14ac:dyDescent="0.25">
      <c r="A152" s="59"/>
      <c r="B152" s="66" t="s">
        <v>65</v>
      </c>
      <c r="C152" s="69" t="s">
        <v>174</v>
      </c>
      <c r="D152" s="122">
        <f>1450000+1450000+10000000+4900000+8850000+4800000+1172500+3600000+8600000+1975000+1472500+2675000</f>
        <v>50945000</v>
      </c>
      <c r="E152" s="64" t="s">
        <v>174</v>
      </c>
      <c r="F152" s="479">
        <f>1450000+1450000+4900000+5300000+4800000+1172500+3600000+8600000+985500+1472500+2675000</f>
        <v>36405500</v>
      </c>
      <c r="G152" s="64" t="s">
        <v>174</v>
      </c>
      <c r="H152" s="67">
        <f>D152-F152</f>
        <v>14539500</v>
      </c>
      <c r="J152" s="10">
        <f>'Laporan Realisasi APBDes'!F23-CALK!F154</f>
        <v>0</v>
      </c>
      <c r="K152" s="10">
        <f>103459000-F154</f>
        <v>67053500</v>
      </c>
    </row>
    <row r="153" spans="1:12" ht="25.5" customHeight="1" x14ac:dyDescent="0.25">
      <c r="A153" s="59"/>
      <c r="B153" s="66" t="s">
        <v>66</v>
      </c>
      <c r="C153" s="69" t="s">
        <v>174</v>
      </c>
      <c r="D153" s="112">
        <v>0</v>
      </c>
      <c r="E153" s="111" t="s">
        <v>174</v>
      </c>
      <c r="F153" s="480">
        <v>0</v>
      </c>
      <c r="G153" s="111" t="s">
        <v>174</v>
      </c>
      <c r="H153" s="120">
        <f>D153-F153</f>
        <v>0</v>
      </c>
    </row>
    <row r="154" spans="1:12" ht="27" customHeight="1" x14ac:dyDescent="0.25">
      <c r="A154" s="59"/>
      <c r="B154" s="60"/>
      <c r="C154" s="69" t="s">
        <v>174</v>
      </c>
      <c r="D154" s="97">
        <f>SUM(D152:D153)</f>
        <v>50945000</v>
      </c>
      <c r="E154" s="64" t="s">
        <v>174</v>
      </c>
      <c r="F154" s="98">
        <f t="shared" ref="F154:H154" si="11">SUM(F152:F153)</f>
        <v>36405500</v>
      </c>
      <c r="G154" s="64" t="s">
        <v>174</v>
      </c>
      <c r="H154" s="98">
        <f t="shared" si="11"/>
        <v>14539500</v>
      </c>
      <c r="J154" s="10">
        <v>34936380</v>
      </c>
      <c r="K154" s="10">
        <v>33301100</v>
      </c>
      <c r="L154">
        <v>1635280</v>
      </c>
    </row>
    <row r="155" spans="1:12" ht="14.25" customHeight="1" x14ac:dyDescent="0.25">
      <c r="A155" s="59"/>
      <c r="B155" s="60"/>
      <c r="C155" s="69"/>
      <c r="D155" s="105"/>
      <c r="E155" s="64"/>
      <c r="F155" s="106"/>
      <c r="G155" s="64"/>
      <c r="H155" s="106"/>
    </row>
    <row r="156" spans="1:12" ht="15.75" x14ac:dyDescent="0.25">
      <c r="A156" s="59" t="s">
        <v>71</v>
      </c>
      <c r="B156" s="66" t="s">
        <v>109</v>
      </c>
      <c r="C156" s="67"/>
      <c r="D156" s="61"/>
      <c r="E156" s="62"/>
      <c r="F156" s="63"/>
      <c r="G156" s="62"/>
      <c r="H156" s="63"/>
    </row>
    <row r="157" spans="1:12" ht="15.75" x14ac:dyDescent="0.25">
      <c r="A157" s="59"/>
      <c r="B157" s="66" t="s">
        <v>188</v>
      </c>
      <c r="C157" s="67"/>
      <c r="D157" s="61"/>
      <c r="E157" s="62"/>
      <c r="F157" s="63"/>
      <c r="G157" s="62"/>
      <c r="H157" s="63"/>
    </row>
    <row r="158" spans="1:12" ht="15.75" x14ac:dyDescent="0.25">
      <c r="A158" s="59"/>
      <c r="B158" s="60"/>
      <c r="C158" s="63"/>
      <c r="D158" s="80" t="s">
        <v>12</v>
      </c>
      <c r="E158" s="81"/>
      <c r="F158" s="81" t="s">
        <v>13</v>
      </c>
      <c r="G158" s="81"/>
      <c r="H158" s="81" t="s">
        <v>136</v>
      </c>
      <c r="J158" s="10">
        <f>'Laporan Realisasi APBDes'!F24-CALK!F161</f>
        <v>0</v>
      </c>
    </row>
    <row r="159" spans="1:12" ht="29.25" customHeight="1" x14ac:dyDescent="0.25">
      <c r="A159" s="59"/>
      <c r="B159" s="66" t="s">
        <v>65</v>
      </c>
      <c r="C159" s="69" t="s">
        <v>174</v>
      </c>
      <c r="D159" s="129">
        <f>1865000+70000+3615000+59505000+2958400+2890000+1820000+30000+8950000+26443500+39965000</f>
        <v>148111900</v>
      </c>
      <c r="E159" s="64" t="s">
        <v>174</v>
      </c>
      <c r="F159" s="479">
        <f>1865000+70000+3615000+56375440+2958000+2890000+1820000+30000+8400000+25683500+39381500</f>
        <v>143088440</v>
      </c>
      <c r="G159" s="64" t="s">
        <v>174</v>
      </c>
      <c r="H159" s="120">
        <f>D159-F159</f>
        <v>5023460</v>
      </c>
      <c r="J159" s="10">
        <f>35346000+482356800+24079200+42060000</f>
        <v>583842000</v>
      </c>
    </row>
    <row r="160" spans="1:12" ht="25.5" customHeight="1" x14ac:dyDescent="0.25">
      <c r="A160" s="59"/>
      <c r="B160" s="66" t="s">
        <v>66</v>
      </c>
      <c r="C160" s="69" t="s">
        <v>174</v>
      </c>
      <c r="D160" s="112">
        <f>47035000+15000000</f>
        <v>62035000</v>
      </c>
      <c r="E160" s="111" t="s">
        <v>174</v>
      </c>
      <c r="F160" s="480">
        <f>43746000+13980000</f>
        <v>57726000</v>
      </c>
      <c r="G160" s="111" t="s">
        <v>174</v>
      </c>
      <c r="H160" s="113">
        <v>0</v>
      </c>
    </row>
    <row r="161" spans="1:10" ht="27" customHeight="1" x14ac:dyDescent="0.25">
      <c r="A161" s="59"/>
      <c r="B161" s="60"/>
      <c r="C161" s="69" t="s">
        <v>174</v>
      </c>
      <c r="D161" s="97">
        <f>SUM(D159:D160)</f>
        <v>210146900</v>
      </c>
      <c r="E161" s="64" t="s">
        <v>174</v>
      </c>
      <c r="F161" s="98">
        <f t="shared" ref="F161:H161" si="12">SUM(F159:F160)</f>
        <v>200814440</v>
      </c>
      <c r="G161" s="64" t="s">
        <v>174</v>
      </c>
      <c r="H161" s="115">
        <f t="shared" si="12"/>
        <v>5023460</v>
      </c>
    </row>
    <row r="162" spans="1:10" ht="15.75" x14ac:dyDescent="0.25">
      <c r="A162" s="59"/>
      <c r="B162" s="60"/>
      <c r="C162" s="69"/>
      <c r="D162" s="105"/>
      <c r="E162" s="64"/>
      <c r="F162" s="106"/>
      <c r="G162" s="64"/>
      <c r="H162" s="106"/>
    </row>
    <row r="163" spans="1:10" ht="15.75" x14ac:dyDescent="0.25">
      <c r="A163" s="59" t="s">
        <v>74</v>
      </c>
      <c r="B163" s="66" t="s">
        <v>208</v>
      </c>
      <c r="C163" s="67"/>
      <c r="D163" s="61"/>
      <c r="E163" s="62"/>
      <c r="F163" s="63"/>
      <c r="G163" s="62"/>
      <c r="H163" s="63"/>
      <c r="J163" s="53"/>
    </row>
    <row r="164" spans="1:10" ht="30" customHeight="1" x14ac:dyDescent="0.25">
      <c r="A164" s="59"/>
      <c r="B164" s="566" t="s">
        <v>1966</v>
      </c>
      <c r="C164" s="566"/>
      <c r="D164" s="566"/>
      <c r="E164" s="566"/>
      <c r="F164" s="566"/>
      <c r="G164" s="566"/>
      <c r="H164" s="566"/>
    </row>
    <row r="165" spans="1:10" ht="15.75" x14ac:dyDescent="0.25">
      <c r="A165" s="59"/>
      <c r="B165" s="60"/>
      <c r="C165" s="63"/>
      <c r="D165" s="80" t="s">
        <v>12</v>
      </c>
      <c r="E165" s="81"/>
      <c r="F165" s="81" t="s">
        <v>13</v>
      </c>
      <c r="G165" s="81"/>
      <c r="H165" s="81" t="s">
        <v>136</v>
      </c>
    </row>
    <row r="166" spans="1:10" ht="29.25" customHeight="1" x14ac:dyDescent="0.25">
      <c r="A166" s="59"/>
      <c r="B166" s="66" t="s">
        <v>65</v>
      </c>
      <c r="C166" s="186" t="s">
        <v>174</v>
      </c>
      <c r="D166" s="122">
        <f>381600000+20000000-9137000-1794500</f>
        <v>390668500</v>
      </c>
      <c r="E166" s="64" t="s">
        <v>174</v>
      </c>
      <c r="F166" s="122">
        <f>381600000+16805500-9137000-1794500</f>
        <v>387474000</v>
      </c>
      <c r="G166" s="64" t="s">
        <v>174</v>
      </c>
      <c r="H166" s="120">
        <f>D166-F166</f>
        <v>3194500</v>
      </c>
      <c r="J166" s="10">
        <f>35346000+482356800+24079200+42060000</f>
        <v>583842000</v>
      </c>
    </row>
    <row r="167" spans="1:10" ht="25.5" customHeight="1" x14ac:dyDescent="0.25">
      <c r="A167" s="59"/>
      <c r="B167" s="66" t="s">
        <v>66</v>
      </c>
      <c r="C167" s="186" t="s">
        <v>174</v>
      </c>
      <c r="D167" s="112">
        <f>9137000+1794500</f>
        <v>10931500</v>
      </c>
      <c r="E167" s="111" t="s">
        <v>174</v>
      </c>
      <c r="F167" s="113">
        <f>D167</f>
        <v>10931500</v>
      </c>
      <c r="G167" s="111" t="s">
        <v>174</v>
      </c>
      <c r="H167" s="113">
        <v>0</v>
      </c>
    </row>
    <row r="168" spans="1:10" ht="22.5" customHeight="1" x14ac:dyDescent="0.25">
      <c r="A168" s="59"/>
      <c r="B168" s="60"/>
      <c r="C168" s="69" t="s">
        <v>174</v>
      </c>
      <c r="D168" s="114">
        <f>SUM(D166:D167)</f>
        <v>401600000</v>
      </c>
      <c r="E168" s="111" t="s">
        <v>174</v>
      </c>
      <c r="F168" s="114">
        <f>SUM(F166:F167)</f>
        <v>398405500</v>
      </c>
      <c r="G168" s="111" t="s">
        <v>174</v>
      </c>
      <c r="H168" s="114">
        <f>SUM(H166:H167)</f>
        <v>3194500</v>
      </c>
    </row>
    <row r="169" spans="1:10" ht="22.5" customHeight="1" x14ac:dyDescent="0.25">
      <c r="A169" s="59"/>
      <c r="B169" s="60"/>
      <c r="C169" s="181"/>
      <c r="D169" s="172"/>
      <c r="E169" s="111"/>
      <c r="F169" s="173"/>
      <c r="G169" s="111"/>
      <c r="H169" s="173"/>
    </row>
    <row r="170" spans="1:10" ht="22.5" customHeight="1" x14ac:dyDescent="0.25">
      <c r="A170" s="59"/>
      <c r="B170" s="60"/>
      <c r="C170" s="181"/>
      <c r="D170" s="172"/>
      <c r="E170" s="111"/>
      <c r="F170" s="173"/>
      <c r="G170" s="111"/>
      <c r="H170" s="173"/>
    </row>
    <row r="171" spans="1:10" ht="22.5" customHeight="1" x14ac:dyDescent="0.25">
      <c r="A171" s="59"/>
      <c r="B171" s="60"/>
      <c r="C171" s="181"/>
      <c r="D171" s="172"/>
      <c r="E171" s="111"/>
      <c r="F171" s="173"/>
      <c r="G171" s="111"/>
      <c r="H171" s="173"/>
    </row>
    <row r="172" spans="1:10" ht="22.5" customHeight="1" x14ac:dyDescent="0.25">
      <c r="A172" s="59"/>
      <c r="B172" s="60"/>
      <c r="C172" s="69"/>
      <c r="D172" s="172"/>
      <c r="E172" s="111"/>
      <c r="F172" s="173"/>
      <c r="G172" s="111"/>
      <c r="H172" s="173"/>
    </row>
    <row r="173" spans="1:10" ht="26.25" customHeight="1" x14ac:dyDescent="0.25">
      <c r="A173" s="59"/>
      <c r="B173" s="60"/>
      <c r="C173" s="63"/>
      <c r="D173" s="61"/>
      <c r="E173" s="62"/>
      <c r="F173" s="63"/>
      <c r="G173" s="62"/>
      <c r="H173" s="63"/>
    </row>
    <row r="174" spans="1:10" ht="15.75" x14ac:dyDescent="0.25">
      <c r="A174" s="59" t="s">
        <v>73</v>
      </c>
      <c r="B174" s="66" t="s">
        <v>143</v>
      </c>
      <c r="C174" s="67"/>
      <c r="D174" s="61"/>
      <c r="E174" s="62"/>
      <c r="F174" s="63"/>
      <c r="G174" s="62"/>
      <c r="H174" s="63"/>
    </row>
    <row r="175" spans="1:10" ht="15.75" x14ac:dyDescent="0.25">
      <c r="A175" s="59"/>
      <c r="B175" s="66" t="s">
        <v>186</v>
      </c>
      <c r="C175" s="67"/>
      <c r="D175" s="61"/>
      <c r="E175" s="62"/>
      <c r="F175" s="63"/>
      <c r="G175" s="62"/>
      <c r="H175" s="63"/>
    </row>
    <row r="176" spans="1:10" ht="15.75" x14ac:dyDescent="0.25">
      <c r="A176" s="59"/>
      <c r="B176" s="60"/>
      <c r="C176" s="63"/>
      <c r="D176" s="80" t="s">
        <v>12</v>
      </c>
      <c r="E176" s="81"/>
      <c r="F176" s="81" t="s">
        <v>13</v>
      </c>
      <c r="G176" s="81"/>
      <c r="H176" s="81" t="s">
        <v>136</v>
      </c>
    </row>
    <row r="177" spans="1:13" ht="15.75" x14ac:dyDescent="0.25">
      <c r="A177" s="59"/>
      <c r="B177" s="66" t="s">
        <v>64</v>
      </c>
      <c r="C177" s="67"/>
      <c r="D177" s="129"/>
      <c r="E177" s="130"/>
      <c r="F177" s="131"/>
      <c r="G177" s="130"/>
      <c r="H177" s="131"/>
    </row>
    <row r="178" spans="1:13" ht="31.5" customHeight="1" x14ac:dyDescent="0.25">
      <c r="A178" s="59"/>
      <c r="B178" s="75" t="s">
        <v>140</v>
      </c>
      <c r="C178" s="69" t="s">
        <v>174</v>
      </c>
      <c r="D178" s="132">
        <v>40950000</v>
      </c>
      <c r="E178" s="64" t="s">
        <v>174</v>
      </c>
      <c r="F178" s="133">
        <v>40572000</v>
      </c>
      <c r="G178" s="64" t="s">
        <v>174</v>
      </c>
      <c r="H178" s="134">
        <f>D178-F178</f>
        <v>378000</v>
      </c>
    </row>
    <row r="179" spans="1:13" ht="33.75" customHeight="1" x14ac:dyDescent="0.25">
      <c r="A179" s="59"/>
      <c r="B179" s="75" t="s">
        <v>139</v>
      </c>
      <c r="C179" s="69" t="s">
        <v>174</v>
      </c>
      <c r="D179" s="132">
        <v>586980600</v>
      </c>
      <c r="E179" s="64" t="s">
        <v>174</v>
      </c>
      <c r="F179" s="133">
        <v>557314410</v>
      </c>
      <c r="G179" s="64" t="s">
        <v>174</v>
      </c>
      <c r="H179" s="134">
        <f>D179-F179</f>
        <v>29666190</v>
      </c>
    </row>
    <row r="180" spans="1:13" ht="35.25" customHeight="1" x14ac:dyDescent="0.25">
      <c r="A180" s="59"/>
      <c r="B180" s="75" t="s">
        <v>75</v>
      </c>
      <c r="C180" s="69" t="s">
        <v>174</v>
      </c>
      <c r="D180" s="135">
        <v>37128811</v>
      </c>
      <c r="E180" s="136" t="s">
        <v>174</v>
      </c>
      <c r="F180" s="137">
        <v>35726667</v>
      </c>
      <c r="G180" s="136" t="s">
        <v>174</v>
      </c>
      <c r="H180" s="138">
        <f>D180-F180</f>
        <v>1402144</v>
      </c>
      <c r="J180" s="54"/>
      <c r="K180" s="54"/>
    </row>
    <row r="181" spans="1:13" ht="33" customHeight="1" x14ac:dyDescent="0.25">
      <c r="A181" s="59"/>
      <c r="B181" s="66" t="s">
        <v>142</v>
      </c>
      <c r="C181" s="69" t="s">
        <v>174</v>
      </c>
      <c r="D181" s="139">
        <v>53950000</v>
      </c>
      <c r="E181" s="136" t="s">
        <v>174</v>
      </c>
      <c r="F181" s="140">
        <v>53950000</v>
      </c>
      <c r="G181" s="136" t="s">
        <v>174</v>
      </c>
      <c r="H181" s="138">
        <v>0</v>
      </c>
      <c r="J181" s="55">
        <f>J182-K182-L182</f>
        <v>46717550</v>
      </c>
      <c r="K181" s="55"/>
    </row>
    <row r="182" spans="1:13" ht="28.5" customHeight="1" x14ac:dyDescent="0.25">
      <c r="A182" s="59"/>
      <c r="B182" s="141"/>
      <c r="C182" s="69" t="s">
        <v>174</v>
      </c>
      <c r="D182" s="142">
        <f>SUM(D178:D181)</f>
        <v>719009411</v>
      </c>
      <c r="E182" s="136" t="s">
        <v>174</v>
      </c>
      <c r="F182" s="143">
        <f t="shared" ref="F182:H182" si="13">SUM(F178:F181)</f>
        <v>687563077</v>
      </c>
      <c r="G182" s="136" t="s">
        <v>174</v>
      </c>
      <c r="H182" s="144">
        <f t="shared" si="13"/>
        <v>31446334</v>
      </c>
      <c r="J182" s="10">
        <f>50717550</f>
        <v>50717550</v>
      </c>
      <c r="K182" s="10">
        <v>2500000</v>
      </c>
      <c r="L182">
        <v>1500000</v>
      </c>
    </row>
    <row r="183" spans="1:13" ht="15.75" x14ac:dyDescent="0.25">
      <c r="A183" s="59"/>
      <c r="B183" s="174" t="s">
        <v>65</v>
      </c>
      <c r="C183" s="67"/>
      <c r="D183" s="145"/>
      <c r="E183" s="146"/>
      <c r="F183" s="147"/>
      <c r="G183" s="146"/>
      <c r="H183" s="147"/>
      <c r="K183" s="10">
        <v>12620000</v>
      </c>
    </row>
    <row r="184" spans="1:13" ht="30.75" customHeight="1" x14ac:dyDescent="0.25">
      <c r="A184" s="59"/>
      <c r="B184" s="175" t="s">
        <v>78</v>
      </c>
      <c r="C184" s="69" t="s">
        <v>174</v>
      </c>
      <c r="D184" s="482">
        <f>35824549+2339000+717489+9970000+580000+2200000+5230000+1152500+1350000+500000+4557500+8612166+15450000+582118+125000+5762500+1480000+8095000+1440000+1240000+3567500+167300+490000+318000+2272000+982488+4959500+1000000+1000000+6400000+4000000+7850000+1172500+700000+1975000+1472500+2675000+1415000+70000+1215000+7309000+2058400+1465000+845000+30000+1500000+2574000+3194500+14255000</f>
        <v>184140510</v>
      </c>
      <c r="E184" s="64" t="s">
        <v>174</v>
      </c>
      <c r="F184" s="481">
        <f>6412000+2319500+717000+3440000+580000+2200000+5230000+940000+1350000+500000+3572000+8611500+1545000+582000+125000+5762500+1480000+8095000+1440000+1240000+3567500+149500+490000+318000+1082000+982000+4959500+1000000+1000000+4000000+5300000+1172500+700000+985500+1472500+2675000+1415000+70000+1215000+7179000+2058000+1465000+845000+30000+1500000+2574000+14255000</f>
        <v>118601500</v>
      </c>
      <c r="G184" s="64" t="s">
        <v>174</v>
      </c>
      <c r="H184" s="176">
        <f>D184-F184</f>
        <v>65539010</v>
      </c>
      <c r="J184" s="8"/>
      <c r="K184" s="8"/>
      <c r="L184" s="8"/>
    </row>
    <row r="185" spans="1:13" ht="18.75" customHeight="1" x14ac:dyDescent="0.25">
      <c r="A185" s="59"/>
      <c r="B185" s="174" t="s">
        <v>79</v>
      </c>
      <c r="C185" s="69" t="s">
        <v>174</v>
      </c>
      <c r="D185" s="215">
        <f>52100000+15960000+14010000+520000+280000+1000000+2000000+5750000+19575000+9000000+2400000+27300000+450000+1500000+1350000+16380000+850000+24000000+450000+450000+3600000+900000+4800000+3600000+7900000+450000+2400000+11900000+900000+1425000+975000</f>
        <v>234175000</v>
      </c>
      <c r="E185" s="64" t="s">
        <v>174</v>
      </c>
      <c r="F185" s="131">
        <f>47500000+15960000+1530000+520000+280000+1000000+2000000+5250000+975000+9000000+2400000+26880000+450000+1500000+1350000+16380000+850000+10800000+450000+450000+900000+4800000+7900000+450000+2400000+11900000+900000+1425000+975000</f>
        <v>177175000</v>
      </c>
      <c r="G185" s="64" t="s">
        <v>174</v>
      </c>
      <c r="H185" s="176">
        <f t="shared" ref="H185:H191" si="14">D185-F185</f>
        <v>57000000</v>
      </c>
      <c r="L185" s="8"/>
      <c r="M185" s="47">
        <f>H185-L185</f>
        <v>57000000</v>
      </c>
    </row>
    <row r="186" spans="1:13" ht="32.25" customHeight="1" x14ac:dyDescent="0.25">
      <c r="A186" s="59"/>
      <c r="B186" s="175" t="s">
        <v>80</v>
      </c>
      <c r="C186" s="69" t="s">
        <v>174</v>
      </c>
      <c r="D186" s="129"/>
      <c r="E186" s="64" t="s">
        <v>174</v>
      </c>
      <c r="F186" s="131"/>
      <c r="G186" s="64" t="s">
        <v>174</v>
      </c>
      <c r="H186" s="176">
        <f t="shared" si="14"/>
        <v>0</v>
      </c>
      <c r="L186" s="8"/>
    </row>
    <row r="187" spans="1:13" ht="19.5" customHeight="1" x14ac:dyDescent="0.25">
      <c r="A187" s="59"/>
      <c r="B187" s="175" t="s">
        <v>81</v>
      </c>
      <c r="C187" s="69" t="s">
        <v>174</v>
      </c>
      <c r="D187" s="129">
        <f>1500000+2700000+1000000</f>
        <v>5200000</v>
      </c>
      <c r="E187" s="64" t="s">
        <v>174</v>
      </c>
      <c r="F187" s="131">
        <f>750000</f>
        <v>750000</v>
      </c>
      <c r="G187" s="64" t="s">
        <v>174</v>
      </c>
      <c r="H187" s="176">
        <f t="shared" si="14"/>
        <v>4450000</v>
      </c>
      <c r="L187" s="8"/>
    </row>
    <row r="188" spans="1:13" ht="28.5" customHeight="1" x14ac:dyDescent="0.25">
      <c r="A188" s="59"/>
      <c r="B188" s="175" t="s">
        <v>76</v>
      </c>
      <c r="C188" s="69" t="s">
        <v>174</v>
      </c>
      <c r="D188" s="129">
        <f>4970000+4130000+600000</f>
        <v>9700000</v>
      </c>
      <c r="E188" s="64" t="s">
        <v>174</v>
      </c>
      <c r="F188" s="131">
        <f>2517215+3709658+540000</f>
        <v>6766873</v>
      </c>
      <c r="G188" s="64" t="s">
        <v>174</v>
      </c>
      <c r="H188" s="176">
        <f t="shared" si="14"/>
        <v>2933127</v>
      </c>
      <c r="L188" s="8"/>
    </row>
    <row r="189" spans="1:13" ht="21.75" customHeight="1" x14ac:dyDescent="0.25">
      <c r="A189" s="59"/>
      <c r="B189" s="174" t="s">
        <v>77</v>
      </c>
      <c r="C189" s="69" t="s">
        <v>174</v>
      </c>
      <c r="D189" s="129">
        <f>2417882+2500000+10000000+3042000</f>
        <v>17959882</v>
      </c>
      <c r="E189" s="64" t="s">
        <v>174</v>
      </c>
      <c r="F189" s="131">
        <f>792000+2260000+3039000</f>
        <v>6091000</v>
      </c>
      <c r="G189" s="64" t="s">
        <v>174</v>
      </c>
      <c r="H189" s="176">
        <f>D189-F189</f>
        <v>11868882</v>
      </c>
      <c r="L189" s="8"/>
    </row>
    <row r="190" spans="1:13" ht="47.25" x14ac:dyDescent="0.25">
      <c r="A190" s="59"/>
      <c r="B190" s="175" t="s">
        <v>82</v>
      </c>
      <c r="C190" s="69" t="s">
        <v>174</v>
      </c>
      <c r="D190" s="177">
        <f>22350000+6480000+149982200+114500000+40296000+1800000+381600000+8950000+26443500+39965000</f>
        <v>792366700</v>
      </c>
      <c r="E190" s="64" t="s">
        <v>174</v>
      </c>
      <c r="F190" s="178">
        <f>12482250+6480000+149946050+114197105+37296440+1800000+381600000+8400000+25683500+39381500</f>
        <v>777266845</v>
      </c>
      <c r="G190" s="64" t="s">
        <v>174</v>
      </c>
      <c r="H190" s="176">
        <f t="shared" si="14"/>
        <v>15099855</v>
      </c>
      <c r="J190" s="56"/>
      <c r="K190" s="56"/>
      <c r="L190" s="8"/>
    </row>
    <row r="191" spans="1:13" ht="18.75" customHeight="1" x14ac:dyDescent="0.25">
      <c r="A191" s="59"/>
      <c r="B191" s="75" t="s">
        <v>141</v>
      </c>
      <c r="C191" s="69" t="s">
        <v>174</v>
      </c>
      <c r="D191" s="177">
        <f>1780000+2400000</f>
        <v>4180000</v>
      </c>
      <c r="E191" s="64" t="s">
        <v>174</v>
      </c>
      <c r="F191" s="178">
        <f>1780000</f>
        <v>1780000</v>
      </c>
      <c r="G191" s="64" t="s">
        <v>174</v>
      </c>
      <c r="H191" s="176">
        <f t="shared" si="14"/>
        <v>2400000</v>
      </c>
      <c r="J191" s="57">
        <f>2850000+220000+2000000</f>
        <v>5070000</v>
      </c>
      <c r="K191" s="57">
        <f>2850000+140000+2000000</f>
        <v>4990000</v>
      </c>
      <c r="L191" s="8">
        <f t="shared" ref="L191" si="15">J191-K191</f>
        <v>80000</v>
      </c>
    </row>
    <row r="192" spans="1:13" ht="19.5" customHeight="1" x14ac:dyDescent="0.25">
      <c r="A192" s="59"/>
      <c r="B192" s="141"/>
      <c r="C192" s="69" t="s">
        <v>174</v>
      </c>
      <c r="D192" s="179">
        <f>SUM(D184:D191)</f>
        <v>1247722092</v>
      </c>
      <c r="E192" s="64" t="s">
        <v>174</v>
      </c>
      <c r="F192" s="180">
        <f>SUM(F184:F191)</f>
        <v>1088431218</v>
      </c>
      <c r="G192" s="64" t="s">
        <v>174</v>
      </c>
      <c r="H192" s="180">
        <f>SUM(H184:H191)</f>
        <v>159290874</v>
      </c>
      <c r="J192" s="10">
        <f>D182+D192</f>
        <v>1966731503</v>
      </c>
      <c r="K192" s="10">
        <f>F182+F192</f>
        <v>1775994295</v>
      </c>
      <c r="L192" s="4">
        <f>H182+H192</f>
        <v>190737208</v>
      </c>
    </row>
    <row r="193" spans="1:12" ht="9" customHeight="1" x14ac:dyDescent="0.25">
      <c r="A193" s="59"/>
      <c r="B193" s="141"/>
      <c r="C193" s="62"/>
      <c r="D193" s="148"/>
      <c r="E193" s="149"/>
      <c r="F193" s="150"/>
      <c r="G193" s="149"/>
      <c r="H193" s="150"/>
    </row>
    <row r="194" spans="1:12" ht="15.75" x14ac:dyDescent="0.25">
      <c r="A194" s="59"/>
      <c r="B194" s="66" t="s">
        <v>66</v>
      </c>
      <c r="C194" s="67"/>
      <c r="D194" s="129"/>
      <c r="E194" s="130"/>
      <c r="F194" s="131"/>
      <c r="G194" s="130"/>
      <c r="H194" s="131"/>
      <c r="L194" s="10"/>
    </row>
    <row r="195" spans="1:12" ht="15.75" x14ac:dyDescent="0.25">
      <c r="A195" s="59"/>
      <c r="B195" s="66" t="s">
        <v>83</v>
      </c>
      <c r="C195" s="67"/>
      <c r="D195" s="129">
        <v>0</v>
      </c>
      <c r="E195" s="130"/>
      <c r="F195" s="131">
        <v>0</v>
      </c>
      <c r="G195" s="130"/>
      <c r="H195" s="131">
        <f>D195-F195</f>
        <v>0</v>
      </c>
    </row>
    <row r="196" spans="1:12" ht="33.75" customHeight="1" x14ac:dyDescent="0.25">
      <c r="A196" s="59"/>
      <c r="B196" s="75" t="s">
        <v>156</v>
      </c>
      <c r="C196" s="69" t="s">
        <v>174</v>
      </c>
      <c r="D196" s="215"/>
      <c r="E196" s="64" t="s">
        <v>174</v>
      </c>
      <c r="F196" s="131"/>
      <c r="G196" s="64" t="s">
        <v>174</v>
      </c>
      <c r="H196" s="131">
        <f>D196-F196</f>
        <v>0</v>
      </c>
      <c r="J196" s="10">
        <f>8000000+7810000</f>
        <v>15810000</v>
      </c>
      <c r="K196" s="10">
        <f>27140000-F196</f>
        <v>27140000</v>
      </c>
    </row>
    <row r="197" spans="1:12" ht="18.75" customHeight="1" x14ac:dyDescent="0.25">
      <c r="A197" s="59"/>
      <c r="B197" s="66" t="s">
        <v>84</v>
      </c>
      <c r="C197" s="69" t="s">
        <v>174</v>
      </c>
      <c r="D197" s="129">
        <v>0</v>
      </c>
      <c r="E197" s="64" t="s">
        <v>174</v>
      </c>
      <c r="F197" s="131">
        <v>0</v>
      </c>
      <c r="G197" s="64" t="s">
        <v>174</v>
      </c>
      <c r="H197" s="131">
        <f t="shared" ref="H197:H203" si="16">D197-F197</f>
        <v>0</v>
      </c>
    </row>
    <row r="198" spans="1:12" ht="29.25" customHeight="1" x14ac:dyDescent="0.25">
      <c r="A198" s="59"/>
      <c r="B198" s="75" t="s">
        <v>154</v>
      </c>
      <c r="C198" s="69" t="s">
        <v>174</v>
      </c>
      <c r="D198" s="129">
        <f>62850000+108685000+47035000+15000000</f>
        <v>233570000</v>
      </c>
      <c r="E198" s="64" t="s">
        <v>174</v>
      </c>
      <c r="F198" s="131">
        <f>62850500+104313590+43746000+13980000</f>
        <v>224890090</v>
      </c>
      <c r="G198" s="64" t="s">
        <v>174</v>
      </c>
      <c r="H198" s="131">
        <f t="shared" si="16"/>
        <v>8679910</v>
      </c>
      <c r="J198" s="10">
        <f>199968500+73089300+5236000</f>
        <v>278293800</v>
      </c>
      <c r="K198" s="10">
        <f>F198-309696150</f>
        <v>-84806060</v>
      </c>
    </row>
    <row r="199" spans="1:12" ht="20.25" customHeight="1" x14ac:dyDescent="0.25">
      <c r="A199" s="59"/>
      <c r="B199" s="66" t="s">
        <v>85</v>
      </c>
      <c r="C199" s="69" t="s">
        <v>174</v>
      </c>
      <c r="D199" s="129">
        <v>9137000</v>
      </c>
      <c r="E199" s="64" t="s">
        <v>174</v>
      </c>
      <c r="F199" s="131">
        <v>9137000</v>
      </c>
      <c r="G199" s="64" t="s">
        <v>174</v>
      </c>
      <c r="H199" s="131">
        <f t="shared" si="16"/>
        <v>0</v>
      </c>
      <c r="J199" s="10">
        <f>492978000+162251500+101329500+15448500+41136500</f>
        <v>813144000</v>
      </c>
    </row>
    <row r="200" spans="1:12" ht="16.5" customHeight="1" x14ac:dyDescent="0.25">
      <c r="A200" s="59"/>
      <c r="B200" s="66" t="s">
        <v>86</v>
      </c>
      <c r="C200" s="69" t="s">
        <v>174</v>
      </c>
      <c r="D200" s="129">
        <v>0</v>
      </c>
      <c r="E200" s="64" t="s">
        <v>174</v>
      </c>
      <c r="F200" s="131">
        <v>0</v>
      </c>
      <c r="G200" s="64" t="s">
        <v>174</v>
      </c>
      <c r="H200" s="131">
        <f t="shared" si="16"/>
        <v>0</v>
      </c>
    </row>
    <row r="201" spans="1:12" ht="47.25" x14ac:dyDescent="0.25">
      <c r="A201" s="59"/>
      <c r="B201" s="75" t="s">
        <v>206</v>
      </c>
      <c r="C201" s="69" t="s">
        <v>174</v>
      </c>
      <c r="D201" s="129">
        <v>0</v>
      </c>
      <c r="E201" s="64" t="s">
        <v>174</v>
      </c>
      <c r="F201" s="131">
        <v>0</v>
      </c>
      <c r="G201" s="64" t="s">
        <v>174</v>
      </c>
      <c r="H201" s="131">
        <f t="shared" si="16"/>
        <v>0</v>
      </c>
    </row>
    <row r="202" spans="1:12" ht="30.75" customHeight="1" x14ac:dyDescent="0.25">
      <c r="A202" s="59"/>
      <c r="B202" s="75" t="s">
        <v>87</v>
      </c>
      <c r="C202" s="69" t="s">
        <v>174</v>
      </c>
      <c r="D202" s="129">
        <f>8070500+28614000+1794500</f>
        <v>38479000</v>
      </c>
      <c r="E202" s="64" t="s">
        <v>174</v>
      </c>
      <c r="F202" s="131">
        <f>8070500+27973960+1794500</f>
        <v>37838960</v>
      </c>
      <c r="G202" s="64" t="s">
        <v>174</v>
      </c>
      <c r="H202" s="131">
        <f t="shared" si="16"/>
        <v>640040</v>
      </c>
    </row>
    <row r="203" spans="1:12" ht="21" customHeight="1" x14ac:dyDescent="0.25">
      <c r="A203" s="59"/>
      <c r="B203" s="66" t="s">
        <v>88</v>
      </c>
      <c r="C203" s="69" t="s">
        <v>174</v>
      </c>
      <c r="D203" s="151"/>
      <c r="E203" s="64" t="s">
        <v>174</v>
      </c>
      <c r="F203" s="152"/>
      <c r="G203" s="64" t="s">
        <v>174</v>
      </c>
      <c r="H203" s="131">
        <f t="shared" si="16"/>
        <v>0</v>
      </c>
      <c r="J203" s="10">
        <f>D203+10383500</f>
        <v>10383500</v>
      </c>
      <c r="L203" s="4"/>
    </row>
    <row r="204" spans="1:12" ht="19.5" customHeight="1" x14ac:dyDescent="0.25">
      <c r="A204" s="59"/>
      <c r="B204" s="141"/>
      <c r="C204" s="69" t="s">
        <v>174</v>
      </c>
      <c r="D204" s="97">
        <f>SUM(D195:D203)</f>
        <v>281186000</v>
      </c>
      <c r="E204" s="64" t="s">
        <v>174</v>
      </c>
      <c r="F204" s="98">
        <f t="shared" ref="F204:H204" si="17">SUM(F195:F203)</f>
        <v>271866050</v>
      </c>
      <c r="G204" s="64" t="s">
        <v>174</v>
      </c>
      <c r="H204" s="98">
        <f t="shared" si="17"/>
        <v>9319950</v>
      </c>
      <c r="J204" s="10">
        <f>D204+J192</f>
        <v>2247917503</v>
      </c>
      <c r="K204" s="10">
        <f>F204+K192</f>
        <v>2047860345</v>
      </c>
      <c r="L204" s="10">
        <f>H204+L192</f>
        <v>200057158</v>
      </c>
    </row>
    <row r="205" spans="1:12" ht="72" customHeight="1" x14ac:dyDescent="0.25">
      <c r="A205" s="59"/>
      <c r="B205" s="568" t="s">
        <v>1980</v>
      </c>
      <c r="C205" s="568"/>
      <c r="D205" s="568"/>
      <c r="E205" s="568"/>
      <c r="F205" s="568"/>
      <c r="G205" s="568"/>
      <c r="H205" s="568"/>
      <c r="J205" s="10">
        <f>14255000+3450000+5500000+26443500+39381500</f>
        <v>89030000</v>
      </c>
      <c r="L205" s="4"/>
    </row>
    <row r="206" spans="1:12" ht="23.25" customHeight="1" x14ac:dyDescent="0.25">
      <c r="A206" s="59" t="s">
        <v>90</v>
      </c>
      <c r="B206" s="66" t="s">
        <v>89</v>
      </c>
      <c r="C206" s="67"/>
      <c r="D206" s="61"/>
      <c r="E206" s="62"/>
      <c r="F206" s="63"/>
      <c r="G206" s="62"/>
      <c r="H206" s="63"/>
      <c r="L206" s="4"/>
    </row>
    <row r="207" spans="1:12" ht="15.75" x14ac:dyDescent="0.25">
      <c r="A207" s="59"/>
      <c r="B207" s="60"/>
      <c r="C207" s="63"/>
      <c r="D207" s="80" t="s">
        <v>12</v>
      </c>
      <c r="E207" s="81"/>
      <c r="F207" s="81" t="s">
        <v>13</v>
      </c>
      <c r="G207" s="81"/>
      <c r="H207" s="81" t="s">
        <v>136</v>
      </c>
      <c r="J207" s="10">
        <f>J204-2283045200</f>
        <v>-35127697</v>
      </c>
      <c r="K207" s="10">
        <f>K204-2243812219</f>
        <v>-195951874</v>
      </c>
      <c r="L207" s="9">
        <f>L204-39232981</f>
        <v>160824177</v>
      </c>
    </row>
    <row r="208" spans="1:12" ht="31.5" x14ac:dyDescent="0.25">
      <c r="A208" s="59"/>
      <c r="B208" s="75" t="s">
        <v>91</v>
      </c>
      <c r="C208" s="76"/>
      <c r="D208" s="61"/>
      <c r="E208" s="62"/>
      <c r="F208" s="63"/>
      <c r="G208" s="62"/>
      <c r="H208" s="63"/>
    </row>
    <row r="209" spans="1:11" ht="78.75" x14ac:dyDescent="0.25">
      <c r="A209" s="59"/>
      <c r="B209" s="75" t="s">
        <v>92</v>
      </c>
      <c r="C209" s="69" t="s">
        <v>174</v>
      </c>
      <c r="D209" s="61">
        <v>832701049</v>
      </c>
      <c r="E209" s="64" t="s">
        <v>174</v>
      </c>
      <c r="F209" s="63">
        <v>792700042</v>
      </c>
      <c r="G209" s="64" t="s">
        <v>174</v>
      </c>
      <c r="H209" s="63">
        <f>D209-F209</f>
        <v>40001007</v>
      </c>
    </row>
    <row r="210" spans="1:11" ht="47.25" x14ac:dyDescent="0.25">
      <c r="A210" s="59"/>
      <c r="B210" s="75" t="s">
        <v>93</v>
      </c>
      <c r="C210" s="69" t="s">
        <v>174</v>
      </c>
      <c r="D210" s="61">
        <v>4917882</v>
      </c>
      <c r="E210" s="64" t="s">
        <v>174</v>
      </c>
      <c r="F210" s="63">
        <v>3052000</v>
      </c>
      <c r="G210" s="64" t="s">
        <v>174</v>
      </c>
      <c r="H210" s="63">
        <f>D210-F210</f>
        <v>1865882</v>
      </c>
    </row>
    <row r="211" spans="1:11" ht="63" x14ac:dyDescent="0.25">
      <c r="A211" s="59"/>
      <c r="B211" s="75" t="s">
        <v>94</v>
      </c>
      <c r="C211" s="69" t="s">
        <v>174</v>
      </c>
      <c r="D211" s="61">
        <v>27280000</v>
      </c>
      <c r="E211" s="64" t="s">
        <v>174</v>
      </c>
      <c r="F211" s="63">
        <v>8270000</v>
      </c>
      <c r="G211" s="64" t="s">
        <v>174</v>
      </c>
      <c r="H211" s="63">
        <f t="shared" ref="H211:H213" si="18">D211-F211</f>
        <v>19010000</v>
      </c>
    </row>
    <row r="212" spans="1:11" ht="49.5" customHeight="1" x14ac:dyDescent="0.25">
      <c r="A212" s="59"/>
      <c r="B212" s="75" t="s">
        <v>95</v>
      </c>
      <c r="C212" s="69" t="s">
        <v>174</v>
      </c>
      <c r="D212" s="61">
        <v>41932166</v>
      </c>
      <c r="E212" s="64" t="s">
        <v>174</v>
      </c>
      <c r="F212" s="63">
        <v>29483500</v>
      </c>
      <c r="G212" s="64" t="s">
        <v>174</v>
      </c>
      <c r="H212" s="63">
        <f t="shared" si="18"/>
        <v>12448666</v>
      </c>
    </row>
    <row r="213" spans="1:11" ht="23.25" customHeight="1" x14ac:dyDescent="0.25">
      <c r="A213" s="59"/>
      <c r="B213" s="75" t="s">
        <v>96</v>
      </c>
      <c r="C213" s="69" t="s">
        <v>174</v>
      </c>
      <c r="D213" s="61">
        <v>67187118</v>
      </c>
      <c r="E213" s="64" t="s">
        <v>174</v>
      </c>
      <c r="F213" s="63">
        <v>19293908</v>
      </c>
      <c r="G213" s="64" t="s">
        <v>174</v>
      </c>
      <c r="H213" s="63">
        <f t="shared" si="18"/>
        <v>47893210</v>
      </c>
    </row>
    <row r="214" spans="1:11" ht="25.5" customHeight="1" x14ac:dyDescent="0.25">
      <c r="A214" s="59"/>
      <c r="B214" s="141"/>
      <c r="C214" s="69" t="s">
        <v>174</v>
      </c>
      <c r="D214" s="97">
        <f>SUM(D209:D213)</f>
        <v>974018215</v>
      </c>
      <c r="E214" s="64" t="s">
        <v>174</v>
      </c>
      <c r="F214" s="98">
        <f>SUM(F209:F213)</f>
        <v>852799450</v>
      </c>
      <c r="G214" s="64" t="s">
        <v>174</v>
      </c>
      <c r="H214" s="98">
        <f>SUM(H209:H213)</f>
        <v>121218765</v>
      </c>
      <c r="K214" s="10">
        <f>D214-995762680</f>
        <v>-21744465</v>
      </c>
    </row>
    <row r="215" spans="1:11" ht="25.5" customHeight="1" x14ac:dyDescent="0.25">
      <c r="A215" s="59"/>
      <c r="B215" s="141"/>
      <c r="C215" s="69"/>
      <c r="D215" s="105"/>
      <c r="E215" s="64"/>
      <c r="F215" s="106"/>
      <c r="G215" s="64"/>
      <c r="H215" s="106"/>
    </row>
    <row r="216" spans="1:11" ht="25.5" customHeight="1" x14ac:dyDescent="0.25">
      <c r="A216" s="59"/>
      <c r="B216" s="141"/>
      <c r="C216" s="181"/>
      <c r="D216" s="105"/>
      <c r="E216" s="64"/>
      <c r="F216" s="106"/>
      <c r="G216" s="64"/>
      <c r="H216" s="106"/>
    </row>
    <row r="217" spans="1:11" ht="24.75" customHeight="1" x14ac:dyDescent="0.25">
      <c r="A217" s="59"/>
      <c r="B217" s="141"/>
      <c r="C217" s="181"/>
      <c r="D217" s="105"/>
      <c r="E217" s="64"/>
      <c r="F217" s="106"/>
      <c r="G217" s="64"/>
      <c r="H217" s="106"/>
    </row>
    <row r="218" spans="1:11" ht="25.5" hidden="1" customHeight="1" x14ac:dyDescent="0.25">
      <c r="A218" s="59"/>
      <c r="B218" s="141"/>
      <c r="C218" s="181"/>
      <c r="D218" s="105"/>
      <c r="E218" s="64"/>
      <c r="F218" s="106"/>
      <c r="G218" s="64"/>
      <c r="H218" s="106"/>
    </row>
    <row r="219" spans="1:11" ht="25.5" hidden="1" customHeight="1" x14ac:dyDescent="0.25">
      <c r="A219" s="59"/>
      <c r="B219" s="141"/>
      <c r="C219" s="69"/>
      <c r="D219" s="105"/>
      <c r="E219" s="64"/>
      <c r="F219" s="106"/>
      <c r="G219" s="64"/>
      <c r="H219" s="106"/>
    </row>
    <row r="220" spans="1:11" ht="15.75" customHeight="1" x14ac:dyDescent="0.25">
      <c r="A220" s="59"/>
      <c r="B220" s="60"/>
      <c r="C220" s="63"/>
      <c r="D220" s="61"/>
      <c r="E220" s="62"/>
      <c r="F220" s="63"/>
      <c r="G220" s="62"/>
      <c r="H220" s="63"/>
    </row>
    <row r="221" spans="1:11" ht="15.75" x14ac:dyDescent="0.25">
      <c r="A221" s="59"/>
      <c r="B221" s="66" t="s">
        <v>97</v>
      </c>
      <c r="C221" s="67"/>
      <c r="D221" s="122"/>
      <c r="E221" s="62"/>
      <c r="F221" s="67"/>
      <c r="G221" s="62"/>
      <c r="H221" s="67"/>
      <c r="I221" s="2"/>
    </row>
    <row r="222" spans="1:11" ht="23.25" customHeight="1" x14ac:dyDescent="0.25">
      <c r="A222" s="59"/>
      <c r="B222" s="66" t="s">
        <v>425</v>
      </c>
      <c r="C222" s="69" t="s">
        <v>174</v>
      </c>
      <c r="D222" s="122">
        <v>12125000</v>
      </c>
      <c r="E222" s="64" t="s">
        <v>174</v>
      </c>
      <c r="F222" s="67">
        <v>12065000</v>
      </c>
      <c r="G222" s="64" t="s">
        <v>174</v>
      </c>
      <c r="H222" s="67">
        <f>D222-F222</f>
        <v>60000</v>
      </c>
      <c r="I222" s="2"/>
    </row>
    <row r="223" spans="1:11" ht="21.75" customHeight="1" x14ac:dyDescent="0.25">
      <c r="A223" s="59"/>
      <c r="B223" s="66" t="s">
        <v>447</v>
      </c>
      <c r="C223" s="69" t="s">
        <v>174</v>
      </c>
      <c r="D223" s="122">
        <v>78087000</v>
      </c>
      <c r="E223" s="64" t="s">
        <v>174</v>
      </c>
      <c r="F223" s="67">
        <v>77664000</v>
      </c>
      <c r="G223" s="64" t="s">
        <v>174</v>
      </c>
      <c r="H223" s="67">
        <f t="shared" ref="H223:H229" si="19">D223-F223</f>
        <v>423000</v>
      </c>
      <c r="I223" s="2"/>
    </row>
    <row r="224" spans="1:11" ht="33.75" customHeight="1" x14ac:dyDescent="0.25">
      <c r="A224" s="59"/>
      <c r="B224" s="75" t="s">
        <v>98</v>
      </c>
      <c r="C224" s="69" t="s">
        <v>174</v>
      </c>
      <c r="D224" s="122">
        <v>213000000</v>
      </c>
      <c r="E224" s="64" t="s">
        <v>174</v>
      </c>
      <c r="F224" s="67">
        <v>212946050</v>
      </c>
      <c r="G224" s="64" t="s">
        <v>174</v>
      </c>
      <c r="H224" s="67">
        <f t="shared" si="19"/>
        <v>53950</v>
      </c>
      <c r="I224" s="2"/>
    </row>
    <row r="225" spans="1:9" ht="30" customHeight="1" x14ac:dyDescent="0.25">
      <c r="A225" s="59"/>
      <c r="B225" s="75" t="s">
        <v>99</v>
      </c>
      <c r="C225" s="69" t="s">
        <v>174</v>
      </c>
      <c r="D225" s="122">
        <v>152842500</v>
      </c>
      <c r="E225" s="64" t="s">
        <v>174</v>
      </c>
      <c r="F225" s="67">
        <v>151899565</v>
      </c>
      <c r="G225" s="64" t="s">
        <v>174</v>
      </c>
      <c r="H225" s="67">
        <f t="shared" si="19"/>
        <v>942935</v>
      </c>
      <c r="I225" s="2"/>
    </row>
    <row r="226" spans="1:9" ht="31.5" customHeight="1" x14ac:dyDescent="0.25">
      <c r="A226" s="59"/>
      <c r="B226" s="75" t="s">
        <v>100</v>
      </c>
      <c r="C226" s="69" t="s">
        <v>174</v>
      </c>
      <c r="D226" s="122"/>
      <c r="E226" s="64" t="s">
        <v>174</v>
      </c>
      <c r="F226" s="67"/>
      <c r="G226" s="64" t="s">
        <v>174</v>
      </c>
      <c r="H226" s="67">
        <f t="shared" si="19"/>
        <v>0</v>
      </c>
      <c r="I226" s="2"/>
    </row>
    <row r="227" spans="1:9" ht="33" customHeight="1" x14ac:dyDescent="0.25">
      <c r="A227" s="59"/>
      <c r="B227" s="75" t="s">
        <v>101</v>
      </c>
      <c r="C227" s="69" t="s">
        <v>174</v>
      </c>
      <c r="D227" s="61">
        <v>2272000</v>
      </c>
      <c r="E227" s="64" t="s">
        <v>174</v>
      </c>
      <c r="F227" s="63">
        <v>1082000</v>
      </c>
      <c r="G227" s="64" t="s">
        <v>174</v>
      </c>
      <c r="H227" s="67">
        <f t="shared" si="19"/>
        <v>1190000</v>
      </c>
    </row>
    <row r="228" spans="1:9" ht="34.5" customHeight="1" x14ac:dyDescent="0.25">
      <c r="A228" s="59"/>
      <c r="B228" s="75" t="s">
        <v>102</v>
      </c>
      <c r="C228" s="69" t="s">
        <v>174</v>
      </c>
      <c r="D228" s="122">
        <v>0</v>
      </c>
      <c r="E228" s="64" t="s">
        <v>174</v>
      </c>
      <c r="F228" s="67">
        <v>0</v>
      </c>
      <c r="G228" s="64" t="s">
        <v>174</v>
      </c>
      <c r="H228" s="67">
        <f t="shared" si="19"/>
        <v>0</v>
      </c>
    </row>
    <row r="229" spans="1:9" ht="24" customHeight="1" x14ac:dyDescent="0.25">
      <c r="A229" s="59"/>
      <c r="B229" s="66" t="s">
        <v>103</v>
      </c>
      <c r="C229" s="69" t="s">
        <v>174</v>
      </c>
      <c r="D229" s="122">
        <v>152881988</v>
      </c>
      <c r="E229" s="64" t="s">
        <v>174</v>
      </c>
      <c r="F229" s="67">
        <v>135310090</v>
      </c>
      <c r="G229" s="64" t="s">
        <v>174</v>
      </c>
      <c r="H229" s="67">
        <f t="shared" si="19"/>
        <v>17571898</v>
      </c>
    </row>
    <row r="230" spans="1:9" ht="25.5" customHeight="1" x14ac:dyDescent="0.25">
      <c r="A230" s="59"/>
      <c r="B230" s="60"/>
      <c r="C230" s="69" t="s">
        <v>174</v>
      </c>
      <c r="D230" s="97">
        <f>SUM(D222:D229)</f>
        <v>611208488</v>
      </c>
      <c r="E230" s="64" t="s">
        <v>174</v>
      </c>
      <c r="F230" s="98">
        <f>SUM(F222:F229)</f>
        <v>590966705</v>
      </c>
      <c r="G230" s="64" t="s">
        <v>174</v>
      </c>
      <c r="H230" s="98">
        <f>SUM(H222:H229)</f>
        <v>20241783</v>
      </c>
    </row>
    <row r="231" spans="1:9" ht="7.5" customHeight="1" x14ac:dyDescent="0.25">
      <c r="A231" s="59"/>
      <c r="B231" s="60"/>
      <c r="C231" s="63"/>
      <c r="D231" s="153"/>
      <c r="E231" s="71"/>
      <c r="F231" s="74"/>
      <c r="G231" s="71"/>
      <c r="H231" s="74"/>
    </row>
    <row r="232" spans="1:9" ht="31.5" x14ac:dyDescent="0.25">
      <c r="A232" s="59"/>
      <c r="B232" s="75" t="s">
        <v>104</v>
      </c>
      <c r="C232" s="76"/>
      <c r="D232" s="61"/>
      <c r="E232" s="62"/>
      <c r="F232" s="63"/>
      <c r="G232" s="62"/>
      <c r="H232" s="63"/>
    </row>
    <row r="233" spans="1:9" ht="47.25" x14ac:dyDescent="0.25">
      <c r="A233" s="59"/>
      <c r="B233" s="75" t="s">
        <v>105</v>
      </c>
      <c r="C233" s="69" t="s">
        <v>174</v>
      </c>
      <c r="D233" s="61">
        <v>12900000</v>
      </c>
      <c r="E233" s="64" t="s">
        <v>174</v>
      </c>
      <c r="F233" s="63">
        <v>2900000</v>
      </c>
      <c r="G233" s="64" t="s">
        <v>174</v>
      </c>
      <c r="H233" s="63">
        <f>D233-F233</f>
        <v>10000000</v>
      </c>
    </row>
    <row r="234" spans="1:9" ht="31.5" customHeight="1" x14ac:dyDescent="0.25">
      <c r="A234" s="59"/>
      <c r="B234" s="75" t="s">
        <v>106</v>
      </c>
      <c r="C234" s="69" t="s">
        <v>174</v>
      </c>
      <c r="D234" s="122">
        <v>13750000</v>
      </c>
      <c r="E234" s="64" t="s">
        <v>174</v>
      </c>
      <c r="F234" s="67">
        <v>10200000</v>
      </c>
      <c r="G234" s="64" t="s">
        <v>174</v>
      </c>
      <c r="H234" s="63">
        <f t="shared" ref="H234:H236" si="20">D234-F234</f>
        <v>3550000</v>
      </c>
      <c r="I234" s="2"/>
    </row>
    <row r="235" spans="1:9" ht="35.25" customHeight="1" x14ac:dyDescent="0.25">
      <c r="A235" s="59"/>
      <c r="B235" s="75" t="s">
        <v>107</v>
      </c>
      <c r="C235" s="69" t="s">
        <v>174</v>
      </c>
      <c r="D235" s="122">
        <v>5972500</v>
      </c>
      <c r="E235" s="64" t="s">
        <v>174</v>
      </c>
      <c r="F235" s="67">
        <v>5972500</v>
      </c>
      <c r="G235" s="64" t="s">
        <v>174</v>
      </c>
      <c r="H235" s="63">
        <f t="shared" si="20"/>
        <v>0</v>
      </c>
      <c r="I235" s="2"/>
    </row>
    <row r="236" spans="1:9" ht="30" customHeight="1" x14ac:dyDescent="0.25">
      <c r="A236" s="59"/>
      <c r="B236" s="75" t="s">
        <v>108</v>
      </c>
      <c r="C236" s="69" t="s">
        <v>174</v>
      </c>
      <c r="D236" s="122">
        <v>18322500</v>
      </c>
      <c r="E236" s="64" t="s">
        <v>174</v>
      </c>
      <c r="F236" s="67">
        <v>17333000</v>
      </c>
      <c r="G236" s="64" t="s">
        <v>174</v>
      </c>
      <c r="H236" s="63">
        <f t="shared" si="20"/>
        <v>989500</v>
      </c>
      <c r="I236" s="3"/>
    </row>
    <row r="237" spans="1:9" ht="25.5" customHeight="1" x14ac:dyDescent="0.25">
      <c r="A237" s="59"/>
      <c r="B237" s="66"/>
      <c r="C237" s="69" t="s">
        <v>174</v>
      </c>
      <c r="D237" s="125">
        <f>SUM(D233:D236)</f>
        <v>50945000</v>
      </c>
      <c r="E237" s="64" t="s">
        <v>174</v>
      </c>
      <c r="F237" s="126">
        <f t="shared" ref="F237:H237" si="21">SUM(F233:F236)</f>
        <v>36405500</v>
      </c>
      <c r="G237" s="64" t="s">
        <v>174</v>
      </c>
      <c r="H237" s="126">
        <f t="shared" si="21"/>
        <v>14539500</v>
      </c>
      <c r="I237" s="2"/>
    </row>
    <row r="238" spans="1:9" ht="12.75" customHeight="1" x14ac:dyDescent="0.25">
      <c r="A238" s="59"/>
      <c r="B238" s="66"/>
      <c r="C238" s="67"/>
      <c r="D238" s="154"/>
      <c r="E238" s="155"/>
      <c r="F238" s="156"/>
      <c r="G238" s="155"/>
      <c r="H238" s="156"/>
      <c r="I238" s="2"/>
    </row>
    <row r="239" spans="1:9" ht="15.75" x14ac:dyDescent="0.25">
      <c r="A239" s="59"/>
      <c r="B239" s="66" t="s">
        <v>109</v>
      </c>
      <c r="C239" s="67"/>
      <c r="D239" s="122"/>
      <c r="E239" s="62"/>
      <c r="F239" s="67"/>
      <c r="G239" s="62"/>
      <c r="H239" s="67"/>
      <c r="I239" s="2"/>
    </row>
    <row r="240" spans="1:9" ht="30.75" customHeight="1" x14ac:dyDescent="0.25">
      <c r="A240" s="59"/>
      <c r="B240" s="75" t="s">
        <v>110</v>
      </c>
      <c r="C240" s="69" t="s">
        <v>174</v>
      </c>
      <c r="D240" s="122">
        <v>57850000</v>
      </c>
      <c r="E240" s="64" t="s">
        <v>174</v>
      </c>
      <c r="F240" s="67">
        <v>54011000</v>
      </c>
      <c r="G240" s="64" t="s">
        <v>174</v>
      </c>
      <c r="H240" s="67">
        <f>D240-F240</f>
        <v>3839000</v>
      </c>
      <c r="I240" s="2"/>
    </row>
    <row r="241" spans="1:9" ht="33.75" customHeight="1" x14ac:dyDescent="0.25">
      <c r="A241" s="59"/>
      <c r="B241" s="75" t="s">
        <v>111</v>
      </c>
      <c r="C241" s="69" t="s">
        <v>174</v>
      </c>
      <c r="D241" s="122">
        <v>132556900</v>
      </c>
      <c r="E241" s="64" t="s">
        <v>174</v>
      </c>
      <c r="F241" s="67">
        <v>128083440</v>
      </c>
      <c r="G241" s="64" t="s">
        <v>174</v>
      </c>
      <c r="H241" s="67">
        <f t="shared" ref="H241:H246" si="22">D241-F241</f>
        <v>4473460</v>
      </c>
      <c r="I241" s="2"/>
    </row>
    <row r="242" spans="1:9" ht="33" customHeight="1" x14ac:dyDescent="0.25">
      <c r="A242" s="59"/>
      <c r="B242" s="75" t="s">
        <v>112</v>
      </c>
      <c r="C242" s="69" t="s">
        <v>174</v>
      </c>
      <c r="D242" s="122">
        <v>0</v>
      </c>
      <c r="E242" s="64" t="s">
        <v>174</v>
      </c>
      <c r="F242" s="67">
        <v>0</v>
      </c>
      <c r="G242" s="64" t="s">
        <v>174</v>
      </c>
      <c r="H242" s="67">
        <f t="shared" si="22"/>
        <v>0</v>
      </c>
      <c r="I242" s="2"/>
    </row>
    <row r="243" spans="1:9" ht="44.25" customHeight="1" x14ac:dyDescent="0.25">
      <c r="A243" s="59"/>
      <c r="B243" s="75" t="s">
        <v>113</v>
      </c>
      <c r="C243" s="69" t="s">
        <v>174</v>
      </c>
      <c r="D243" s="122">
        <v>0</v>
      </c>
      <c r="E243" s="64" t="s">
        <v>174</v>
      </c>
      <c r="F243" s="67">
        <v>0</v>
      </c>
      <c r="G243" s="64" t="s">
        <v>174</v>
      </c>
      <c r="H243" s="67">
        <f t="shared" si="22"/>
        <v>0</v>
      </c>
      <c r="I243" s="2"/>
    </row>
    <row r="244" spans="1:9" ht="47.25" x14ac:dyDescent="0.25">
      <c r="A244" s="59"/>
      <c r="B244" s="75" t="s">
        <v>114</v>
      </c>
      <c r="C244" s="69" t="s">
        <v>174</v>
      </c>
      <c r="D244" s="122">
        <v>2890000</v>
      </c>
      <c r="E244" s="64" t="s">
        <v>174</v>
      </c>
      <c r="F244" s="67">
        <v>2890000</v>
      </c>
      <c r="G244" s="64" t="s">
        <v>174</v>
      </c>
      <c r="H244" s="67">
        <f t="shared" si="22"/>
        <v>0</v>
      </c>
      <c r="I244" s="2"/>
    </row>
    <row r="245" spans="1:9" ht="33.75" customHeight="1" x14ac:dyDescent="0.25">
      <c r="A245" s="59"/>
      <c r="B245" s="75" t="s">
        <v>115</v>
      </c>
      <c r="C245" s="69" t="s">
        <v>174</v>
      </c>
      <c r="D245" s="122">
        <v>16850000</v>
      </c>
      <c r="E245" s="64" t="s">
        <v>174</v>
      </c>
      <c r="F245" s="67">
        <v>15830000</v>
      </c>
      <c r="G245" s="64" t="s">
        <v>174</v>
      </c>
      <c r="H245" s="67">
        <f t="shared" si="22"/>
        <v>1020000</v>
      </c>
      <c r="I245" s="2"/>
    </row>
    <row r="246" spans="1:9" ht="32.25" customHeight="1" x14ac:dyDescent="0.25">
      <c r="A246" s="59"/>
      <c r="B246" s="75" t="s">
        <v>116</v>
      </c>
      <c r="C246" s="69" t="s">
        <v>174</v>
      </c>
      <c r="D246" s="122"/>
      <c r="E246" s="64" t="s">
        <v>174</v>
      </c>
      <c r="F246" s="67"/>
      <c r="G246" s="64" t="s">
        <v>174</v>
      </c>
      <c r="H246" s="67">
        <f t="shared" si="22"/>
        <v>0</v>
      </c>
      <c r="I246" s="3"/>
    </row>
    <row r="247" spans="1:9" ht="25.5" customHeight="1" x14ac:dyDescent="0.25">
      <c r="A247" s="59"/>
      <c r="B247" s="66"/>
      <c r="C247" s="69" t="s">
        <v>174</v>
      </c>
      <c r="D247" s="125">
        <f>SUM(D240:D246)</f>
        <v>210146900</v>
      </c>
      <c r="E247" s="64" t="s">
        <v>174</v>
      </c>
      <c r="F247" s="126">
        <f t="shared" ref="F247:H247" si="23">SUM(F240:F246)</f>
        <v>200814440</v>
      </c>
      <c r="G247" s="64" t="s">
        <v>174</v>
      </c>
      <c r="H247" s="126">
        <f t="shared" si="23"/>
        <v>9332460</v>
      </c>
      <c r="I247" s="2"/>
    </row>
    <row r="248" spans="1:9" ht="8.25" customHeight="1" x14ac:dyDescent="0.25">
      <c r="A248" s="59"/>
      <c r="B248" s="66"/>
      <c r="C248" s="67"/>
      <c r="D248" s="157"/>
      <c r="E248" s="73"/>
      <c r="F248" s="158"/>
      <c r="G248" s="73"/>
      <c r="H248" s="158"/>
      <c r="I248" s="2"/>
    </row>
    <row r="249" spans="1:9" ht="18" customHeight="1" x14ac:dyDescent="0.25">
      <c r="A249" s="59"/>
      <c r="B249" s="566" t="s">
        <v>72</v>
      </c>
      <c r="C249" s="566"/>
      <c r="D249" s="566"/>
      <c r="E249" s="566"/>
      <c r="F249" s="566"/>
      <c r="G249" s="566"/>
      <c r="H249" s="566"/>
      <c r="I249" s="2"/>
    </row>
    <row r="250" spans="1:9" ht="15.75" x14ac:dyDescent="0.25">
      <c r="A250" s="59"/>
      <c r="B250" s="75"/>
      <c r="C250" s="76"/>
      <c r="D250" s="80" t="s">
        <v>12</v>
      </c>
      <c r="E250" s="81"/>
      <c r="F250" s="81" t="s">
        <v>13</v>
      </c>
      <c r="G250" s="81"/>
      <c r="H250" s="81" t="s">
        <v>136</v>
      </c>
      <c r="I250" s="2"/>
    </row>
    <row r="251" spans="1:9" ht="28.5" customHeight="1" x14ac:dyDescent="0.25">
      <c r="A251" s="59"/>
      <c r="B251" s="75" t="s">
        <v>117</v>
      </c>
      <c r="C251" s="69" t="s">
        <v>174</v>
      </c>
      <c r="D251" s="122">
        <v>20000000</v>
      </c>
      <c r="E251" s="64" t="s">
        <v>174</v>
      </c>
      <c r="F251" s="67">
        <v>16805500</v>
      </c>
      <c r="G251" s="64" t="s">
        <v>174</v>
      </c>
      <c r="H251" s="67">
        <f>D251-F251</f>
        <v>3194500</v>
      </c>
      <c r="I251" s="2"/>
    </row>
    <row r="252" spans="1:9" ht="32.25" customHeight="1" x14ac:dyDescent="0.25">
      <c r="A252" s="59"/>
      <c r="B252" s="75" t="s">
        <v>118</v>
      </c>
      <c r="C252" s="69" t="s">
        <v>174</v>
      </c>
      <c r="D252" s="122">
        <v>0</v>
      </c>
      <c r="E252" s="64" t="s">
        <v>174</v>
      </c>
      <c r="F252" s="67">
        <v>0</v>
      </c>
      <c r="G252" s="64" t="s">
        <v>174</v>
      </c>
      <c r="H252" s="67">
        <f t="shared" ref="H252:H253" si="24">D252-F252</f>
        <v>0</v>
      </c>
      <c r="I252" s="2"/>
    </row>
    <row r="253" spans="1:9" ht="30" customHeight="1" x14ac:dyDescent="0.25">
      <c r="A253" s="59"/>
      <c r="B253" s="75" t="s">
        <v>119</v>
      </c>
      <c r="C253" s="69" t="s">
        <v>174</v>
      </c>
      <c r="D253" s="122">
        <v>381600000</v>
      </c>
      <c r="E253" s="64" t="s">
        <v>174</v>
      </c>
      <c r="F253" s="67">
        <v>381600000</v>
      </c>
      <c r="G253" s="64" t="s">
        <v>174</v>
      </c>
      <c r="H253" s="67">
        <f t="shared" si="24"/>
        <v>0</v>
      </c>
      <c r="I253" s="3"/>
    </row>
    <row r="254" spans="1:9" ht="21.75" customHeight="1" x14ac:dyDescent="0.25">
      <c r="A254" s="59"/>
      <c r="B254" s="66"/>
      <c r="C254" s="69" t="s">
        <v>174</v>
      </c>
      <c r="D254" s="125">
        <f>SUM(D251:D253)</f>
        <v>401600000</v>
      </c>
      <c r="E254" s="64" t="s">
        <v>174</v>
      </c>
      <c r="F254" s="126">
        <f t="shared" ref="F254:H254" si="25">SUM(F251:F253)</f>
        <v>398405500</v>
      </c>
      <c r="G254" s="64" t="s">
        <v>174</v>
      </c>
      <c r="H254" s="126">
        <f t="shared" si="25"/>
        <v>3194500</v>
      </c>
      <c r="I254" s="2"/>
    </row>
    <row r="255" spans="1:9" ht="15.75" x14ac:dyDescent="0.25">
      <c r="A255" s="59" t="s">
        <v>121</v>
      </c>
      <c r="B255" s="66" t="s">
        <v>120</v>
      </c>
      <c r="C255" s="67"/>
      <c r="D255" s="122"/>
      <c r="E255" s="62"/>
      <c r="F255" s="67"/>
      <c r="G255" s="62"/>
      <c r="H255" s="67"/>
      <c r="I255" s="2"/>
    </row>
    <row r="256" spans="1:9" ht="15.75" x14ac:dyDescent="0.25">
      <c r="A256" s="59"/>
      <c r="B256" s="66" t="s">
        <v>1972</v>
      </c>
      <c r="C256" s="67"/>
      <c r="D256" s="122"/>
      <c r="E256" s="62"/>
      <c r="F256" s="67"/>
      <c r="G256" s="62"/>
      <c r="H256" s="67"/>
      <c r="I256" s="2"/>
    </row>
    <row r="257" spans="1:8" ht="15.75" x14ac:dyDescent="0.25">
      <c r="A257" s="59"/>
      <c r="B257" s="60"/>
      <c r="C257" s="63"/>
      <c r="D257" s="80" t="s">
        <v>12</v>
      </c>
      <c r="E257" s="81"/>
      <c r="F257" s="81" t="s">
        <v>13</v>
      </c>
      <c r="G257" s="81"/>
      <c r="H257" s="81" t="s">
        <v>136</v>
      </c>
    </row>
    <row r="258" spans="1:8" ht="23.25" customHeight="1" x14ac:dyDescent="0.25">
      <c r="A258" s="59"/>
      <c r="B258" s="66" t="s">
        <v>22</v>
      </c>
      <c r="C258" s="69" t="s">
        <v>174</v>
      </c>
      <c r="D258" s="122">
        <v>140058803</v>
      </c>
      <c r="E258" s="64" t="s">
        <v>174</v>
      </c>
      <c r="F258" s="122">
        <f>D258</f>
        <v>140058803</v>
      </c>
      <c r="G258" s="64" t="s">
        <v>174</v>
      </c>
      <c r="H258" s="67">
        <f>D258-F258</f>
        <v>0</v>
      </c>
    </row>
    <row r="259" spans="1:8" ht="22.5" customHeight="1" x14ac:dyDescent="0.25">
      <c r="A259" s="59"/>
      <c r="B259" s="66" t="s">
        <v>23</v>
      </c>
      <c r="C259" s="69" t="s">
        <v>174</v>
      </c>
      <c r="D259" s="122">
        <v>0</v>
      </c>
      <c r="E259" s="64" t="s">
        <v>174</v>
      </c>
      <c r="F259" s="122">
        <v>0</v>
      </c>
      <c r="G259" s="64" t="s">
        <v>174</v>
      </c>
      <c r="H259" s="67">
        <f t="shared" ref="H259:H260" si="26">D259-F259</f>
        <v>0</v>
      </c>
    </row>
    <row r="260" spans="1:8" ht="25.5" customHeight="1" x14ac:dyDescent="0.25">
      <c r="A260" s="59"/>
      <c r="B260" s="60"/>
      <c r="C260" s="69" t="s">
        <v>174</v>
      </c>
      <c r="D260" s="97">
        <f>D258-D259</f>
        <v>140058803</v>
      </c>
      <c r="E260" s="64" t="s">
        <v>174</v>
      </c>
      <c r="F260" s="98">
        <f>F258-F259</f>
        <v>140058803</v>
      </c>
      <c r="G260" s="64" t="s">
        <v>174</v>
      </c>
      <c r="H260" s="126">
        <f t="shared" si="26"/>
        <v>0</v>
      </c>
    </row>
    <row r="261" spans="1:8" ht="25.5" customHeight="1" x14ac:dyDescent="0.25">
      <c r="A261" s="59"/>
      <c r="B261" s="60"/>
      <c r="C261" s="69"/>
      <c r="D261" s="105"/>
      <c r="E261" s="64"/>
      <c r="F261" s="106"/>
      <c r="G261" s="64"/>
      <c r="H261" s="128"/>
    </row>
    <row r="262" spans="1:8" ht="25.5" customHeight="1" x14ac:dyDescent="0.25">
      <c r="A262" s="59"/>
      <c r="B262" s="60"/>
      <c r="C262" s="69"/>
      <c r="D262" s="105"/>
      <c r="E262" s="64"/>
      <c r="F262" s="106"/>
      <c r="G262" s="64"/>
      <c r="H262" s="128"/>
    </row>
    <row r="263" spans="1:8" ht="25.5" customHeight="1" x14ac:dyDescent="0.25">
      <c r="A263" s="59"/>
      <c r="B263" s="60"/>
      <c r="C263" s="69"/>
      <c r="D263" s="105"/>
      <c r="E263" s="64"/>
      <c r="F263" s="106"/>
      <c r="G263" s="64"/>
      <c r="H263" s="128"/>
    </row>
    <row r="264" spans="1:8" ht="25.5" customHeight="1" x14ac:dyDescent="0.25">
      <c r="A264" s="59"/>
      <c r="B264" s="60"/>
      <c r="C264" s="181"/>
      <c r="D264" s="105"/>
      <c r="E264" s="64"/>
      <c r="F264" s="106"/>
      <c r="G264" s="64"/>
      <c r="H264" s="128"/>
    </row>
    <row r="265" spans="1:8" ht="25.5" customHeight="1" x14ac:dyDescent="0.25">
      <c r="A265" s="59"/>
      <c r="B265" s="60"/>
      <c r="C265" s="181"/>
      <c r="D265" s="105"/>
      <c r="E265" s="64"/>
      <c r="F265" s="106"/>
      <c r="G265" s="64"/>
      <c r="H265" s="128"/>
    </row>
    <row r="266" spans="1:8" ht="25.5" customHeight="1" x14ac:dyDescent="0.25">
      <c r="A266" s="59"/>
      <c r="B266" s="60"/>
      <c r="C266" s="181"/>
      <c r="D266" s="105"/>
      <c r="E266" s="64"/>
      <c r="F266" s="106"/>
      <c r="G266" s="64"/>
      <c r="H266" s="128"/>
    </row>
    <row r="267" spans="1:8" ht="25.5" customHeight="1" x14ac:dyDescent="0.25">
      <c r="A267" s="59"/>
      <c r="B267" s="60"/>
      <c r="C267" s="69"/>
      <c r="D267" s="105"/>
      <c r="E267" s="64"/>
      <c r="F267" s="106"/>
      <c r="G267" s="64"/>
      <c r="H267" s="128"/>
    </row>
    <row r="268" spans="1:8" ht="25.5" customHeight="1" x14ac:dyDescent="0.25">
      <c r="A268" s="59"/>
      <c r="B268" s="60"/>
      <c r="C268" s="69"/>
      <c r="D268" s="105"/>
      <c r="E268" s="64"/>
      <c r="F268" s="106"/>
      <c r="G268" s="64"/>
      <c r="H268" s="128"/>
    </row>
    <row r="269" spans="1:8" ht="22.5" customHeight="1" x14ac:dyDescent="0.25">
      <c r="A269" s="59"/>
      <c r="B269" s="60"/>
      <c r="C269" s="63"/>
      <c r="D269" s="61"/>
      <c r="E269" s="62"/>
      <c r="F269" s="63"/>
      <c r="G269" s="62"/>
      <c r="H269" s="63"/>
    </row>
    <row r="270" spans="1:8" ht="15.75" x14ac:dyDescent="0.25">
      <c r="A270" s="59"/>
      <c r="B270" s="66" t="s">
        <v>122</v>
      </c>
      <c r="C270" s="67"/>
      <c r="D270" s="122"/>
      <c r="E270" s="62"/>
      <c r="F270" s="67"/>
      <c r="G270" s="62"/>
      <c r="H270" s="67"/>
    </row>
    <row r="271" spans="1:8" ht="34.5" customHeight="1" x14ac:dyDescent="0.25">
      <c r="A271" s="59"/>
      <c r="B271" s="75" t="s">
        <v>148</v>
      </c>
      <c r="C271" s="69" t="s">
        <v>174</v>
      </c>
      <c r="D271" s="122">
        <v>140058803</v>
      </c>
      <c r="E271" s="64" t="s">
        <v>174</v>
      </c>
      <c r="F271" s="122">
        <f>D271</f>
        <v>140058803</v>
      </c>
      <c r="G271" s="64" t="s">
        <v>174</v>
      </c>
      <c r="H271" s="67">
        <f>D271-F271</f>
        <v>0</v>
      </c>
    </row>
    <row r="272" spans="1:8" ht="26.25" customHeight="1" x14ac:dyDescent="0.25">
      <c r="A272" s="59"/>
      <c r="B272" s="75" t="s">
        <v>149</v>
      </c>
      <c r="C272" s="69" t="s">
        <v>174</v>
      </c>
      <c r="D272" s="122">
        <v>0</v>
      </c>
      <c r="E272" s="64" t="s">
        <v>174</v>
      </c>
      <c r="F272" s="122">
        <v>0</v>
      </c>
      <c r="G272" s="64" t="s">
        <v>174</v>
      </c>
      <c r="H272" s="67">
        <f t="shared" ref="H272:H273" si="27">D272-F272</f>
        <v>0</v>
      </c>
    </row>
    <row r="273" spans="1:11" ht="47.25" x14ac:dyDescent="0.25">
      <c r="A273" s="59"/>
      <c r="B273" s="75" t="s">
        <v>123</v>
      </c>
      <c r="C273" s="69" t="s">
        <v>174</v>
      </c>
      <c r="D273" s="122">
        <v>0</v>
      </c>
      <c r="E273" s="64" t="s">
        <v>174</v>
      </c>
      <c r="F273" s="67">
        <v>0</v>
      </c>
      <c r="G273" s="64" t="s">
        <v>174</v>
      </c>
      <c r="H273" s="67">
        <f t="shared" si="27"/>
        <v>0</v>
      </c>
    </row>
    <row r="274" spans="1:11" ht="24" customHeight="1" x14ac:dyDescent="0.25">
      <c r="A274" s="59"/>
      <c r="B274" s="60"/>
      <c r="C274" s="69" t="s">
        <v>174</v>
      </c>
      <c r="D274" s="97">
        <f>SUM(D271:D273)</f>
        <v>140058803</v>
      </c>
      <c r="E274" s="64" t="s">
        <v>174</v>
      </c>
      <c r="F274" s="98">
        <f t="shared" ref="F274:H274" si="28">SUM(F271:F273)</f>
        <v>140058803</v>
      </c>
      <c r="G274" s="64" t="s">
        <v>174</v>
      </c>
      <c r="H274" s="98">
        <f t="shared" si="28"/>
        <v>0</v>
      </c>
    </row>
    <row r="275" spans="1:11" ht="15.75" x14ac:dyDescent="0.25">
      <c r="A275" s="59"/>
      <c r="B275" s="66" t="s">
        <v>124</v>
      </c>
      <c r="C275" s="67"/>
      <c r="D275" s="122"/>
      <c r="E275" s="62"/>
      <c r="F275" s="67"/>
      <c r="G275" s="62"/>
      <c r="H275" s="67"/>
      <c r="I275" s="2"/>
    </row>
    <row r="276" spans="1:11" ht="30" customHeight="1" x14ac:dyDescent="0.25">
      <c r="A276" s="59"/>
      <c r="B276" s="75" t="s">
        <v>150</v>
      </c>
      <c r="C276" s="69" t="s">
        <v>174</v>
      </c>
      <c r="D276" s="122">
        <v>0</v>
      </c>
      <c r="E276" s="64" t="s">
        <v>174</v>
      </c>
      <c r="F276" s="67">
        <v>0</v>
      </c>
      <c r="G276" s="64" t="s">
        <v>174</v>
      </c>
      <c r="H276" s="67">
        <f>D276-F276</f>
        <v>0</v>
      </c>
      <c r="I276" s="2"/>
    </row>
    <row r="277" spans="1:11" ht="21" customHeight="1" x14ac:dyDescent="0.25">
      <c r="A277" s="59"/>
      <c r="B277" s="66" t="s">
        <v>151</v>
      </c>
      <c r="C277" s="69" t="s">
        <v>174</v>
      </c>
      <c r="D277" s="122">
        <v>0</v>
      </c>
      <c r="E277" s="64" t="s">
        <v>174</v>
      </c>
      <c r="F277" s="67">
        <v>0</v>
      </c>
      <c r="G277" s="64" t="s">
        <v>174</v>
      </c>
      <c r="H277" s="67">
        <f>D277-F277</f>
        <v>0</v>
      </c>
      <c r="I277" s="3"/>
    </row>
    <row r="278" spans="1:11" ht="24" customHeight="1" x14ac:dyDescent="0.25">
      <c r="A278" s="59"/>
      <c r="B278" s="60"/>
      <c r="C278" s="69" t="s">
        <v>174</v>
      </c>
      <c r="D278" s="97">
        <f>SUM(D276:D277)</f>
        <v>0</v>
      </c>
      <c r="E278" s="64" t="s">
        <v>174</v>
      </c>
      <c r="F278" s="98">
        <f t="shared" ref="F278:H278" si="29">SUM(F276:F277)</f>
        <v>0</v>
      </c>
      <c r="G278" s="64" t="s">
        <v>174</v>
      </c>
      <c r="H278" s="98">
        <f t="shared" si="29"/>
        <v>0</v>
      </c>
    </row>
    <row r="279" spans="1:11" ht="9.75" customHeight="1" x14ac:dyDescent="0.25">
      <c r="A279" s="59"/>
      <c r="B279" s="60"/>
      <c r="C279" s="63"/>
      <c r="D279" s="61"/>
      <c r="E279" s="62"/>
      <c r="F279" s="63"/>
      <c r="G279" s="62"/>
      <c r="H279" s="63"/>
    </row>
    <row r="280" spans="1:11" ht="15.75" x14ac:dyDescent="0.25">
      <c r="A280" s="59" t="s">
        <v>131</v>
      </c>
      <c r="B280" s="66" t="s">
        <v>132</v>
      </c>
      <c r="C280" s="67"/>
      <c r="D280" s="61"/>
      <c r="E280" s="62"/>
      <c r="F280" s="63"/>
      <c r="G280" s="62"/>
      <c r="H280" s="63"/>
    </row>
    <row r="281" spans="1:11" ht="15.75" x14ac:dyDescent="0.25">
      <c r="A281" s="59"/>
      <c r="B281" s="66" t="s">
        <v>125</v>
      </c>
      <c r="C281" s="67"/>
      <c r="D281" s="61"/>
      <c r="E281" s="62"/>
      <c r="F281" s="63"/>
      <c r="G281" s="62"/>
      <c r="H281" s="63"/>
    </row>
    <row r="282" spans="1:11" ht="35.25" customHeight="1" x14ac:dyDescent="0.25">
      <c r="A282" s="59"/>
      <c r="B282" s="66"/>
      <c r="C282" s="67"/>
      <c r="D282" s="184" t="s">
        <v>839</v>
      </c>
      <c r="E282" s="185"/>
      <c r="F282" s="185" t="s">
        <v>1967</v>
      </c>
      <c r="G282" s="118"/>
      <c r="H282" s="159" t="s">
        <v>153</v>
      </c>
    </row>
    <row r="283" spans="1:11" ht="21" customHeight="1" x14ac:dyDescent="0.25">
      <c r="A283" s="59"/>
      <c r="B283" s="66" t="s">
        <v>126</v>
      </c>
      <c r="C283" s="69" t="s">
        <v>174</v>
      </c>
      <c r="D283" s="122">
        <v>0</v>
      </c>
      <c r="E283" s="64" t="s">
        <v>174</v>
      </c>
      <c r="F283" s="67">
        <v>0</v>
      </c>
      <c r="G283" s="64" t="s">
        <v>174</v>
      </c>
      <c r="H283" s="160">
        <f>F283-D283</f>
        <v>0</v>
      </c>
    </row>
    <row r="284" spans="1:11" ht="22.5" customHeight="1" x14ac:dyDescent="0.25">
      <c r="A284" s="59"/>
      <c r="B284" s="66" t="s">
        <v>127</v>
      </c>
      <c r="C284" s="69" t="s">
        <v>174</v>
      </c>
      <c r="D284" s="160">
        <v>231798790</v>
      </c>
      <c r="E284" s="64" t="s">
        <v>174</v>
      </c>
      <c r="F284" s="160">
        <f>D284+F196</f>
        <v>231798790</v>
      </c>
      <c r="G284" s="64" t="s">
        <v>174</v>
      </c>
      <c r="H284" s="160">
        <f>F284-D284</f>
        <v>0</v>
      </c>
      <c r="J284" s="10">
        <f>D284+6000000</f>
        <v>237798790</v>
      </c>
    </row>
    <row r="285" spans="1:11" ht="20.25" customHeight="1" x14ac:dyDescent="0.25">
      <c r="A285" s="59"/>
      <c r="B285" s="66" t="s">
        <v>128</v>
      </c>
      <c r="C285" s="69" t="s">
        <v>174</v>
      </c>
      <c r="D285" s="160">
        <v>1313589200</v>
      </c>
      <c r="E285" s="64" t="s">
        <v>174</v>
      </c>
      <c r="F285" s="160">
        <f>D285+F198</f>
        <v>1538479290</v>
      </c>
      <c r="G285" s="64" t="s">
        <v>174</v>
      </c>
      <c r="H285" s="160">
        <f t="shared" ref="H285:H287" si="30">F285-D285</f>
        <v>224890090</v>
      </c>
      <c r="J285" s="10">
        <v>211776000</v>
      </c>
      <c r="K285" s="10">
        <f>D285+J285</f>
        <v>1525365200</v>
      </c>
    </row>
    <row r="286" spans="1:11" ht="24.75" customHeight="1" x14ac:dyDescent="0.25">
      <c r="A286" s="59"/>
      <c r="B286" s="66" t="s">
        <v>129</v>
      </c>
      <c r="C286" s="69" t="s">
        <v>174</v>
      </c>
      <c r="D286" s="160">
        <v>2389723455</v>
      </c>
      <c r="E286" s="64" t="s">
        <v>174</v>
      </c>
      <c r="F286" s="160">
        <f>D286+F199+F202</f>
        <v>2436699415</v>
      </c>
      <c r="G286" s="64" t="s">
        <v>174</v>
      </c>
      <c r="H286" s="160">
        <f t="shared" si="30"/>
        <v>46975960</v>
      </c>
      <c r="J286" s="10">
        <f>D286+625995000</f>
        <v>3015718455</v>
      </c>
    </row>
    <row r="287" spans="1:11" ht="30.75" customHeight="1" x14ac:dyDescent="0.25">
      <c r="A287" s="59"/>
      <c r="B287" s="75" t="s">
        <v>189</v>
      </c>
      <c r="C287" s="69" t="s">
        <v>174</v>
      </c>
      <c r="D287" s="160">
        <v>105707800</v>
      </c>
      <c r="E287" s="64" t="s">
        <v>174</v>
      </c>
      <c r="F287" s="160">
        <f>D287+F203</f>
        <v>105707800</v>
      </c>
      <c r="G287" s="64" t="s">
        <v>174</v>
      </c>
      <c r="H287" s="160">
        <f t="shared" si="30"/>
        <v>0</v>
      </c>
    </row>
    <row r="288" spans="1:11" ht="38.25" customHeight="1" x14ac:dyDescent="0.25">
      <c r="A288" s="59"/>
      <c r="B288" s="75" t="s">
        <v>130</v>
      </c>
      <c r="C288" s="69" t="s">
        <v>174</v>
      </c>
      <c r="D288" s="122"/>
      <c r="E288" s="64" t="s">
        <v>174</v>
      </c>
      <c r="F288" s="160">
        <v>0</v>
      </c>
      <c r="G288" s="64" t="s">
        <v>174</v>
      </c>
      <c r="H288" s="160">
        <f t="shared" ref="H288" si="31">F288-D288</f>
        <v>0</v>
      </c>
      <c r="I288" s="1"/>
    </row>
    <row r="289" spans="1:11" ht="18.75" customHeight="1" x14ac:dyDescent="0.25">
      <c r="A289" s="59"/>
      <c r="B289" s="66"/>
      <c r="C289" s="69" t="s">
        <v>174</v>
      </c>
      <c r="D289" s="125">
        <f>SUM(D283:D288)</f>
        <v>4040819245</v>
      </c>
      <c r="E289" s="64" t="s">
        <v>174</v>
      </c>
      <c r="F289" s="161">
        <f>SUM(F283:F288)</f>
        <v>4312685295</v>
      </c>
      <c r="G289" s="64" t="s">
        <v>174</v>
      </c>
      <c r="H289" s="161">
        <f>SUM(H283:H288)</f>
        <v>271866050</v>
      </c>
      <c r="I289" s="1"/>
      <c r="K289" s="10">
        <f>ASET!A110</f>
        <v>82</v>
      </c>
    </row>
    <row r="290" spans="1:11" ht="15.75" customHeight="1" x14ac:dyDescent="0.25">
      <c r="A290" s="59"/>
      <c r="B290" s="66"/>
      <c r="C290" s="67"/>
      <c r="D290" s="162"/>
      <c r="E290" s="163"/>
      <c r="F290" s="164"/>
      <c r="G290" s="163"/>
      <c r="H290" s="164"/>
      <c r="I290" s="1"/>
    </row>
    <row r="291" spans="1:11" ht="69" customHeight="1" x14ac:dyDescent="0.25">
      <c r="A291" s="59"/>
      <c r="B291" s="567" t="s">
        <v>1977</v>
      </c>
      <c r="C291" s="567"/>
      <c r="D291" s="567"/>
      <c r="E291" s="567"/>
      <c r="F291" s="567"/>
      <c r="G291" s="567"/>
      <c r="H291" s="567"/>
      <c r="I291" s="1"/>
      <c r="K291" s="10">
        <f>ASET!H212-CALK!F289</f>
        <v>-4298076195</v>
      </c>
    </row>
    <row r="292" spans="1:11" ht="5.25" customHeight="1" x14ac:dyDescent="0.25">
      <c r="A292" s="59"/>
      <c r="B292" s="66"/>
      <c r="C292" s="67"/>
      <c r="D292" s="162"/>
      <c r="E292" s="163"/>
      <c r="F292" s="164"/>
      <c r="G292" s="163"/>
      <c r="H292" s="164"/>
      <c r="I292" s="1"/>
    </row>
    <row r="293" spans="1:11" ht="15.75" x14ac:dyDescent="0.25">
      <c r="A293" s="59"/>
      <c r="B293" s="66" t="s">
        <v>155</v>
      </c>
      <c r="C293" s="67"/>
      <c r="D293" s="165"/>
      <c r="E293" s="73"/>
      <c r="F293" s="72"/>
      <c r="G293" s="73"/>
      <c r="H293" s="72"/>
    </row>
    <row r="294" spans="1:11" ht="5.25" customHeight="1" x14ac:dyDescent="0.25">
      <c r="A294" s="59"/>
      <c r="B294" s="66"/>
      <c r="C294" s="67"/>
      <c r="D294" s="61"/>
      <c r="E294" s="62"/>
      <c r="F294" s="63"/>
      <c r="G294" s="62"/>
      <c r="H294" s="63"/>
    </row>
    <row r="295" spans="1:11" ht="15.75" x14ac:dyDescent="0.25">
      <c r="A295" s="59" t="s">
        <v>134</v>
      </c>
      <c r="B295" s="66" t="s">
        <v>133</v>
      </c>
      <c r="C295" s="67"/>
      <c r="D295" s="61"/>
      <c r="E295" s="62"/>
      <c r="F295" s="63"/>
      <c r="G295" s="62"/>
      <c r="H295" s="63"/>
    </row>
    <row r="296" spans="1:11" ht="15.75" x14ac:dyDescent="0.25">
      <c r="A296" s="59"/>
      <c r="B296" s="66" t="s">
        <v>187</v>
      </c>
      <c r="C296" s="67"/>
      <c r="D296" s="61"/>
      <c r="E296" s="62"/>
      <c r="F296" s="63"/>
      <c r="G296" s="62"/>
      <c r="H296" s="63"/>
    </row>
    <row r="297" spans="1:11" ht="28.5" customHeight="1" x14ac:dyDescent="0.25">
      <c r="A297" s="59"/>
      <c r="B297" s="166"/>
      <c r="C297" s="167"/>
      <c r="D297" s="184" t="s">
        <v>839</v>
      </c>
      <c r="E297" s="185"/>
      <c r="F297" s="185" t="s">
        <v>1967</v>
      </c>
      <c r="G297" s="118"/>
      <c r="H297" s="159" t="s">
        <v>153</v>
      </c>
    </row>
    <row r="298" spans="1:11" ht="22.5" customHeight="1" x14ac:dyDescent="0.25">
      <c r="A298" s="59"/>
      <c r="B298" s="66" t="s">
        <v>181</v>
      </c>
      <c r="C298" s="69" t="s">
        <v>174</v>
      </c>
      <c r="D298" s="122">
        <v>130000000</v>
      </c>
      <c r="E298" s="64" t="s">
        <v>174</v>
      </c>
      <c r="F298" s="67">
        <v>0</v>
      </c>
      <c r="G298" s="64" t="s">
        <v>174</v>
      </c>
      <c r="H298" s="67">
        <f>F298-D298</f>
        <v>-130000000</v>
      </c>
      <c r="J298" s="10">
        <v>30000000</v>
      </c>
      <c r="K298" s="10">
        <f>D298+30000000</f>
        <v>160000000</v>
      </c>
    </row>
    <row r="299" spans="1:11" ht="19.5" customHeight="1" x14ac:dyDescent="0.25">
      <c r="A299" s="59"/>
      <c r="B299" s="168"/>
      <c r="C299" s="69" t="s">
        <v>174</v>
      </c>
      <c r="D299" s="125">
        <f>SUM(D298)</f>
        <v>130000000</v>
      </c>
      <c r="E299" s="64" t="s">
        <v>174</v>
      </c>
      <c r="F299" s="126">
        <f t="shared" ref="F299:H299" si="32">SUM(F298)</f>
        <v>0</v>
      </c>
      <c r="G299" s="64" t="s">
        <v>174</v>
      </c>
      <c r="H299" s="126">
        <f t="shared" si="32"/>
        <v>-130000000</v>
      </c>
    </row>
    <row r="300" spans="1:11" ht="8.25" customHeight="1" x14ac:dyDescent="0.25"/>
    <row r="301" spans="1:11" ht="15.75" x14ac:dyDescent="0.25">
      <c r="A301" s="183" t="s">
        <v>190</v>
      </c>
      <c r="B301" s="66" t="s">
        <v>191</v>
      </c>
      <c r="C301" s="67"/>
      <c r="D301" s="61"/>
      <c r="E301" s="62"/>
      <c r="F301" s="63"/>
      <c r="G301" s="62"/>
      <c r="H301" s="63"/>
    </row>
    <row r="302" spans="1:11" ht="15.75" x14ac:dyDescent="0.25">
      <c r="A302" s="59"/>
      <c r="B302" s="66" t="s">
        <v>192</v>
      </c>
      <c r="C302" s="67"/>
      <c r="D302" s="61"/>
      <c r="E302" s="62"/>
      <c r="F302" s="63"/>
      <c r="G302" s="62"/>
      <c r="H302" s="63"/>
    </row>
    <row r="303" spans="1:11" ht="33.75" customHeight="1" x14ac:dyDescent="0.25">
      <c r="A303" s="59"/>
      <c r="B303" s="166"/>
      <c r="C303" s="167"/>
      <c r="D303" s="184" t="s">
        <v>839</v>
      </c>
      <c r="E303" s="185"/>
      <c r="F303" s="185" t="s">
        <v>1967</v>
      </c>
      <c r="G303" s="118"/>
      <c r="H303" s="159" t="s">
        <v>153</v>
      </c>
    </row>
    <row r="304" spans="1:11" ht="22.5" customHeight="1" x14ac:dyDescent="0.25">
      <c r="A304" s="59"/>
      <c r="B304" s="66"/>
      <c r="C304" s="182" t="s">
        <v>174</v>
      </c>
      <c r="D304" s="122">
        <v>0</v>
      </c>
      <c r="E304" s="64" t="s">
        <v>174</v>
      </c>
      <c r="F304" s="67">
        <v>0</v>
      </c>
      <c r="G304" s="64" t="s">
        <v>174</v>
      </c>
      <c r="H304" s="67">
        <f>F304-D304</f>
        <v>0</v>
      </c>
      <c r="J304" s="10">
        <v>30000000</v>
      </c>
      <c r="K304" s="10">
        <f>D304+30000000</f>
        <v>30000000</v>
      </c>
    </row>
    <row r="305" spans="1:8" ht="19.5" customHeight="1" x14ac:dyDescent="0.25">
      <c r="A305" s="59"/>
      <c r="B305" s="168"/>
      <c r="C305" s="182" t="s">
        <v>174</v>
      </c>
      <c r="D305" s="125">
        <f>SUM(D304)</f>
        <v>0</v>
      </c>
      <c r="E305" s="64" t="s">
        <v>174</v>
      </c>
      <c r="F305" s="126">
        <f t="shared" ref="F305" si="33">SUM(F304)</f>
        <v>0</v>
      </c>
      <c r="G305" s="64" t="s">
        <v>174</v>
      </c>
      <c r="H305" s="126">
        <f t="shared" ref="H305" si="34">SUM(H304)</f>
        <v>0</v>
      </c>
    </row>
    <row r="306" spans="1:8" ht="19.5" customHeight="1" x14ac:dyDescent="0.25">
      <c r="A306" s="59"/>
      <c r="B306" s="168"/>
      <c r="C306" s="182"/>
      <c r="D306" s="127"/>
      <c r="E306" s="64"/>
      <c r="F306" s="128"/>
      <c r="G306" s="64"/>
      <c r="H306" s="128"/>
    </row>
    <row r="307" spans="1:8" ht="15.75" x14ac:dyDescent="0.25">
      <c r="D307" s="565" t="s">
        <v>2039</v>
      </c>
      <c r="E307" s="565"/>
      <c r="F307" s="565"/>
      <c r="G307" s="565"/>
      <c r="H307" s="565"/>
    </row>
    <row r="308" spans="1:8" ht="15.75" x14ac:dyDescent="0.25">
      <c r="D308" s="565" t="s">
        <v>207</v>
      </c>
      <c r="E308" s="565"/>
      <c r="F308" s="565"/>
      <c r="G308" s="565"/>
      <c r="H308" s="565"/>
    </row>
    <row r="309" spans="1:8" ht="15.75" x14ac:dyDescent="0.25">
      <c r="D309" s="170"/>
      <c r="E309" s="130"/>
      <c r="F309" s="171"/>
      <c r="G309" s="130"/>
      <c r="H309" s="171"/>
    </row>
    <row r="310" spans="1:8" ht="15.75" x14ac:dyDescent="0.25">
      <c r="D310" s="170"/>
      <c r="E310" s="130"/>
      <c r="F310" s="171"/>
      <c r="G310" s="130"/>
      <c r="H310" s="171"/>
    </row>
    <row r="311" spans="1:8" ht="15.75" x14ac:dyDescent="0.25">
      <c r="D311" s="170"/>
      <c r="E311" s="130"/>
      <c r="F311" s="171"/>
      <c r="G311" s="130"/>
      <c r="H311" s="171"/>
    </row>
    <row r="312" spans="1:8" ht="15.75" x14ac:dyDescent="0.25">
      <c r="D312" s="565" t="s">
        <v>180</v>
      </c>
      <c r="E312" s="565"/>
      <c r="F312" s="565"/>
      <c r="G312" s="565"/>
      <c r="H312" s="565"/>
    </row>
  </sheetData>
  <mergeCells count="25">
    <mergeCell ref="B11:H11"/>
    <mergeCell ref="B134:H134"/>
    <mergeCell ref="B135:H135"/>
    <mergeCell ref="A1:H1"/>
    <mergeCell ref="A2:H2"/>
    <mergeCell ref="A3:H3"/>
    <mergeCell ref="A4:H4"/>
    <mergeCell ref="B7:H7"/>
    <mergeCell ref="B14:H14"/>
    <mergeCell ref="B40:H40"/>
    <mergeCell ref="B69:H69"/>
    <mergeCell ref="B97:H97"/>
    <mergeCell ref="B131:H131"/>
    <mergeCell ref="B130:H130"/>
    <mergeCell ref="B36:H36"/>
    <mergeCell ref="B37:H37"/>
    <mergeCell ref="B90:H90"/>
    <mergeCell ref="D307:H307"/>
    <mergeCell ref="D308:H308"/>
    <mergeCell ref="D312:H312"/>
    <mergeCell ref="B249:H249"/>
    <mergeCell ref="B164:H164"/>
    <mergeCell ref="B291:H291"/>
    <mergeCell ref="B205:H205"/>
    <mergeCell ref="B106:H106"/>
  </mergeCells>
  <pageMargins left="0.70866141732283472" right="0.39370078740157483" top="0.74803149606299213" bottom="1.0629921259842521" header="0.31496062992125984" footer="0.31496062992125984"/>
  <pageSetup paperSize="5" scale="70"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topLeftCell="A31" workbookViewId="0">
      <selection activeCell="F31" sqref="F31"/>
    </sheetView>
  </sheetViews>
  <sheetFormatPr defaultRowHeight="15.75" x14ac:dyDescent="0.25"/>
  <cols>
    <col min="1" max="1" width="5.28515625" style="190" customWidth="1"/>
    <col min="2" max="2" width="20.42578125" style="190" customWidth="1"/>
    <col min="3" max="3" width="15.7109375" style="190" customWidth="1"/>
    <col min="4" max="4" width="13" style="190" customWidth="1"/>
    <col min="5" max="5" width="13.140625" style="190" customWidth="1"/>
    <col min="6" max="6" width="16.7109375" style="191" customWidth="1"/>
    <col min="7" max="7" width="20" style="191" customWidth="1"/>
    <col min="8" max="8" width="17.42578125" style="190" customWidth="1"/>
  </cols>
  <sheetData>
    <row r="1" spans="1:8" x14ac:dyDescent="0.25">
      <c r="A1" s="59"/>
      <c r="B1" s="59"/>
      <c r="C1" s="59"/>
      <c r="D1" s="59"/>
      <c r="E1" s="189" t="s">
        <v>209</v>
      </c>
      <c r="F1" s="189"/>
      <c r="G1" s="189"/>
      <c r="H1" s="59"/>
    </row>
    <row r="2" spans="1:8" x14ac:dyDescent="0.25">
      <c r="E2" s="191" t="s">
        <v>235</v>
      </c>
    </row>
    <row r="3" spans="1:8" x14ac:dyDescent="0.25">
      <c r="E3" s="191" t="s">
        <v>1861</v>
      </c>
    </row>
    <row r="4" spans="1:8" x14ac:dyDescent="0.25">
      <c r="E4" s="191" t="s">
        <v>210</v>
      </c>
    </row>
    <row r="5" spans="1:8" x14ac:dyDescent="0.25">
      <c r="E5" s="191" t="s">
        <v>211</v>
      </c>
    </row>
    <row r="6" spans="1:8" x14ac:dyDescent="0.25">
      <c r="E6" s="191" t="s">
        <v>212</v>
      </c>
    </row>
    <row r="7" spans="1:8" x14ac:dyDescent="0.25">
      <c r="E7" s="191" t="s">
        <v>1855</v>
      </c>
    </row>
    <row r="9" spans="1:8" x14ac:dyDescent="0.25">
      <c r="A9" s="576" t="s">
        <v>237</v>
      </c>
      <c r="B9" s="576"/>
      <c r="C9" s="576"/>
      <c r="D9" s="576"/>
      <c r="E9" s="576"/>
      <c r="F9" s="576"/>
      <c r="G9" s="576"/>
      <c r="H9" s="576"/>
    </row>
    <row r="10" spans="1:8" x14ac:dyDescent="0.25">
      <c r="A10" s="577"/>
      <c r="B10" s="577"/>
      <c r="C10" s="577"/>
    </row>
    <row r="11" spans="1:8" x14ac:dyDescent="0.25">
      <c r="A11" s="192" t="s">
        <v>238</v>
      </c>
      <c r="B11" s="192"/>
      <c r="C11" s="190" t="s">
        <v>213</v>
      </c>
    </row>
    <row r="12" spans="1:8" x14ac:dyDescent="0.25">
      <c r="A12" s="192" t="s">
        <v>239</v>
      </c>
      <c r="B12" s="192"/>
      <c r="C12" s="190" t="s">
        <v>214</v>
      </c>
    </row>
    <row r="13" spans="1:8" x14ac:dyDescent="0.25">
      <c r="A13" s="192" t="s">
        <v>215</v>
      </c>
      <c r="B13" s="192"/>
      <c r="C13" s="190" t="s">
        <v>216</v>
      </c>
    </row>
    <row r="14" spans="1:8" x14ac:dyDescent="0.25">
      <c r="A14" s="193" t="s">
        <v>217</v>
      </c>
      <c r="B14" s="193"/>
      <c r="C14" s="190" t="s">
        <v>218</v>
      </c>
    </row>
    <row r="17" spans="1:8" x14ac:dyDescent="0.25">
      <c r="A17" s="578" t="s">
        <v>219</v>
      </c>
      <c r="B17" s="578" t="s">
        <v>220</v>
      </c>
      <c r="C17" s="580" t="s">
        <v>221</v>
      </c>
      <c r="D17" s="581"/>
      <c r="E17" s="581"/>
      <c r="F17" s="582"/>
      <c r="G17" s="583" t="s">
        <v>12</v>
      </c>
      <c r="H17" s="584"/>
    </row>
    <row r="18" spans="1:8" x14ac:dyDescent="0.25">
      <c r="A18" s="579"/>
      <c r="B18" s="579"/>
      <c r="C18" s="194" t="s">
        <v>222</v>
      </c>
      <c r="D18" s="194" t="s">
        <v>223</v>
      </c>
      <c r="E18" s="194" t="s">
        <v>224</v>
      </c>
      <c r="F18" s="195" t="s">
        <v>225</v>
      </c>
      <c r="G18" s="196" t="s">
        <v>226</v>
      </c>
      <c r="H18" s="197" t="s">
        <v>227</v>
      </c>
    </row>
    <row r="19" spans="1:8" ht="31.5" x14ac:dyDescent="0.25">
      <c r="A19" s="198">
        <v>1</v>
      </c>
      <c r="B19" s="199" t="s">
        <v>1970</v>
      </c>
      <c r="C19" s="199" t="s">
        <v>240</v>
      </c>
      <c r="D19" s="199" t="s">
        <v>241</v>
      </c>
      <c r="E19" s="198" t="s">
        <v>1969</v>
      </c>
      <c r="F19" s="200">
        <f>150000*4</f>
        <v>600000</v>
      </c>
      <c r="G19" s="201">
        <f>372*F19</f>
        <v>223200000</v>
      </c>
      <c r="H19" s="198" t="s">
        <v>243</v>
      </c>
    </row>
    <row r="20" spans="1:8" ht="31.5" x14ac:dyDescent="0.25">
      <c r="A20" s="198">
        <v>2</v>
      </c>
      <c r="B20" s="199" t="s">
        <v>1866</v>
      </c>
      <c r="C20" s="199" t="s">
        <v>1867</v>
      </c>
      <c r="D20" s="199" t="s">
        <v>241</v>
      </c>
      <c r="E20" s="198" t="s">
        <v>1868</v>
      </c>
      <c r="F20" s="200">
        <v>150000000</v>
      </c>
      <c r="G20" s="201">
        <f>F20</f>
        <v>150000000</v>
      </c>
      <c r="H20" s="198" t="s">
        <v>841</v>
      </c>
    </row>
    <row r="21" spans="1:8" ht="63" x14ac:dyDescent="0.25">
      <c r="A21" s="198">
        <v>3</v>
      </c>
      <c r="B21" s="199" t="s">
        <v>1864</v>
      </c>
      <c r="C21" s="199" t="s">
        <v>840</v>
      </c>
      <c r="D21" s="199" t="s">
        <v>241</v>
      </c>
      <c r="E21" s="198" t="s">
        <v>1865</v>
      </c>
      <c r="F21" s="200">
        <v>10000000</v>
      </c>
      <c r="G21" s="201">
        <f>2*F21</f>
        <v>20000000</v>
      </c>
      <c r="H21" s="198" t="s">
        <v>244</v>
      </c>
    </row>
    <row r="22" spans="1:8" ht="31.5" x14ac:dyDescent="0.25">
      <c r="A22" s="198">
        <v>4</v>
      </c>
      <c r="B22" s="199" t="s">
        <v>1869</v>
      </c>
      <c r="C22" s="199" t="s">
        <v>1870</v>
      </c>
      <c r="D22" s="199" t="s">
        <v>241</v>
      </c>
      <c r="E22" s="198" t="s">
        <v>1870</v>
      </c>
      <c r="F22" s="200">
        <v>17500000</v>
      </c>
      <c r="G22" s="201">
        <f>5*F22</f>
        <v>87500000</v>
      </c>
      <c r="H22" s="198" t="s">
        <v>244</v>
      </c>
    </row>
    <row r="23" spans="1:8" ht="78.75" x14ac:dyDescent="0.25">
      <c r="A23" s="198">
        <v>5</v>
      </c>
      <c r="B23" s="199" t="s">
        <v>1862</v>
      </c>
      <c r="C23" s="199" t="s">
        <v>840</v>
      </c>
      <c r="D23" s="199" t="s">
        <v>1971</v>
      </c>
      <c r="E23" s="198" t="s">
        <v>1964</v>
      </c>
      <c r="F23" s="200">
        <v>200000000</v>
      </c>
      <c r="G23" s="201">
        <v>600000000</v>
      </c>
      <c r="H23" s="198" t="s">
        <v>1863</v>
      </c>
    </row>
    <row r="24" spans="1:8" ht="47.25" x14ac:dyDescent="0.25">
      <c r="A24" s="198">
        <v>6</v>
      </c>
      <c r="B24" s="199" t="s">
        <v>229</v>
      </c>
      <c r="C24" s="199" t="s">
        <v>230</v>
      </c>
      <c r="D24" s="199" t="s">
        <v>241</v>
      </c>
      <c r="E24" s="198" t="s">
        <v>1968</v>
      </c>
      <c r="F24" s="200">
        <v>2228000</v>
      </c>
      <c r="G24" s="201">
        <f>153*F24</f>
        <v>340884000</v>
      </c>
      <c r="H24" s="198" t="s">
        <v>243</v>
      </c>
    </row>
    <row r="25" spans="1:8" ht="47.25" x14ac:dyDescent="0.25">
      <c r="A25" s="198">
        <v>7</v>
      </c>
      <c r="B25" s="199" t="s">
        <v>231</v>
      </c>
      <c r="C25" s="199" t="s">
        <v>232</v>
      </c>
      <c r="D25" s="199" t="s">
        <v>241</v>
      </c>
      <c r="E25" s="198" t="s">
        <v>1969</v>
      </c>
      <c r="F25" s="200">
        <f>200000*12</f>
        <v>2400000</v>
      </c>
      <c r="G25" s="201">
        <f>372*F25</f>
        <v>892800000</v>
      </c>
      <c r="H25" s="198" t="s">
        <v>243</v>
      </c>
    </row>
    <row r="26" spans="1:8" ht="47.25" x14ac:dyDescent="0.25">
      <c r="A26" s="198">
        <v>8</v>
      </c>
      <c r="B26" s="199" t="s">
        <v>233</v>
      </c>
      <c r="C26" s="199" t="s">
        <v>2003</v>
      </c>
      <c r="D26" s="199" t="s">
        <v>241</v>
      </c>
      <c r="E26" s="198" t="s">
        <v>2004</v>
      </c>
      <c r="F26" s="200">
        <v>25000</v>
      </c>
      <c r="G26" s="201">
        <f>150*F26</f>
        <v>3750000</v>
      </c>
      <c r="H26" s="198" t="s">
        <v>228</v>
      </c>
    </row>
    <row r="27" spans="1:8" ht="47.25" x14ac:dyDescent="0.25">
      <c r="A27" s="198">
        <v>9</v>
      </c>
      <c r="B27" s="199" t="s">
        <v>233</v>
      </c>
      <c r="C27" s="199" t="s">
        <v>234</v>
      </c>
      <c r="D27" s="199" t="s">
        <v>241</v>
      </c>
      <c r="E27" s="198" t="s">
        <v>242</v>
      </c>
      <c r="F27" s="200">
        <v>60000</v>
      </c>
      <c r="G27" s="201">
        <f>225*F27</f>
        <v>13500000</v>
      </c>
      <c r="H27" s="198" t="s">
        <v>228</v>
      </c>
    </row>
    <row r="28" spans="1:8" ht="47.25" x14ac:dyDescent="0.25">
      <c r="A28" s="198">
        <v>10</v>
      </c>
      <c r="B28" s="199" t="s">
        <v>233</v>
      </c>
      <c r="C28" s="199" t="s">
        <v>2002</v>
      </c>
      <c r="D28" s="199" t="s">
        <v>241</v>
      </c>
      <c r="E28" s="198" t="s">
        <v>2005</v>
      </c>
      <c r="F28" s="200">
        <v>15000</v>
      </c>
      <c r="G28" s="201">
        <f>600*F28</f>
        <v>9000000</v>
      </c>
      <c r="H28" s="198" t="s">
        <v>228</v>
      </c>
    </row>
    <row r="29" spans="1:8" x14ac:dyDescent="0.25">
      <c r="A29" s="212"/>
      <c r="B29" s="585" t="s">
        <v>838</v>
      </c>
      <c r="C29" s="586"/>
      <c r="D29" s="586"/>
      <c r="E29" s="586"/>
      <c r="F29" s="587"/>
      <c r="G29" s="213">
        <f>SUM(G19:G28)</f>
        <v>2340634000</v>
      </c>
      <c r="H29" s="212"/>
    </row>
    <row r="32" spans="1:8" x14ac:dyDescent="0.25">
      <c r="F32" s="575" t="s">
        <v>2006</v>
      </c>
      <c r="G32" s="575"/>
      <c r="H32" s="575"/>
    </row>
    <row r="33" spans="6:8" x14ac:dyDescent="0.25">
      <c r="F33" s="571" t="s">
        <v>245</v>
      </c>
      <c r="G33" s="571"/>
      <c r="H33" s="571"/>
    </row>
    <row r="37" spans="6:8" x14ac:dyDescent="0.25">
      <c r="F37" s="576" t="s">
        <v>180</v>
      </c>
      <c r="G37" s="576"/>
      <c r="H37" s="576"/>
    </row>
  </sheetData>
  <mergeCells count="10">
    <mergeCell ref="F32:H32"/>
    <mergeCell ref="F33:H33"/>
    <mergeCell ref="F37:H37"/>
    <mergeCell ref="A9:H9"/>
    <mergeCell ref="A10:C10"/>
    <mergeCell ref="A17:A18"/>
    <mergeCell ref="B17:B18"/>
    <mergeCell ref="C17:F17"/>
    <mergeCell ref="G17:H17"/>
    <mergeCell ref="B29:F29"/>
  </mergeCells>
  <pageMargins left="0.70866141732283472" right="0.19685039370078741" top="0.74803149606299213" bottom="0.74803149606299213" header="0.31496062992125984" footer="0.31496062992125984"/>
  <pageSetup paperSize="9" scale="75"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1"/>
  <sheetViews>
    <sheetView topLeftCell="C1203" zoomScale="80" zoomScaleNormal="80" workbookViewId="0">
      <selection activeCell="H1225" sqref="H1225"/>
    </sheetView>
  </sheetViews>
  <sheetFormatPr defaultRowHeight="15.75" x14ac:dyDescent="0.3"/>
  <cols>
    <col min="1" max="1" width="7.28515625" style="353" customWidth="1"/>
    <col min="2" max="2" width="52.140625" style="216" customWidth="1"/>
    <col min="3" max="3" width="14.140625" style="216" customWidth="1"/>
    <col min="4" max="4" width="21.140625" style="216" customWidth="1"/>
    <col min="5" max="5" width="15.5703125" style="354" customWidth="1"/>
    <col min="6" max="6" width="14.140625" style="355" customWidth="1"/>
    <col min="7" max="7" width="13.7109375" style="356" customWidth="1"/>
    <col min="8" max="8" width="23.5703125" style="357" customWidth="1"/>
    <col min="9" max="9" width="12.85546875" style="216" customWidth="1"/>
    <col min="10" max="10" width="33.42578125" style="355" customWidth="1"/>
    <col min="11" max="11" width="9.140625" style="14"/>
    <col min="12" max="12" width="18.85546875" style="14" customWidth="1"/>
    <col min="13" max="13" width="12.5703125" style="14" customWidth="1"/>
    <col min="14" max="14" width="16.28515625" bestFit="1" customWidth="1"/>
  </cols>
  <sheetData>
    <row r="1" spans="1:13" ht="16.5" x14ac:dyDescent="0.3">
      <c r="H1" s="356" t="s">
        <v>570</v>
      </c>
      <c r="I1" s="357"/>
      <c r="J1" s="216"/>
      <c r="K1" s="515"/>
    </row>
    <row r="2" spans="1:13" ht="16.5" x14ac:dyDescent="0.3">
      <c r="H2" s="356" t="s">
        <v>235</v>
      </c>
      <c r="I2" s="357"/>
      <c r="J2" s="216"/>
      <c r="K2" s="515"/>
    </row>
    <row r="3" spans="1:13" ht="16.5" x14ac:dyDescent="0.3">
      <c r="H3" s="356" t="s">
        <v>1981</v>
      </c>
      <c r="I3" s="357"/>
      <c r="J3" s="216"/>
      <c r="K3" s="515"/>
    </row>
    <row r="4" spans="1:13" ht="16.5" x14ac:dyDescent="0.3">
      <c r="H4" s="356" t="s">
        <v>210</v>
      </c>
      <c r="I4" s="357"/>
      <c r="J4" s="216"/>
      <c r="K4" s="515"/>
    </row>
    <row r="5" spans="1:13" ht="16.5" x14ac:dyDescent="0.3">
      <c r="H5" s="356" t="s">
        <v>537</v>
      </c>
      <c r="I5" s="357"/>
      <c r="J5" s="216"/>
      <c r="K5" s="515"/>
    </row>
    <row r="6" spans="1:13" ht="16.5" x14ac:dyDescent="0.3">
      <c r="H6" s="356" t="s">
        <v>1855</v>
      </c>
      <c r="I6" s="357"/>
      <c r="J6" s="216"/>
      <c r="K6" s="515"/>
    </row>
    <row r="7" spans="1:13" ht="4.5" customHeight="1" x14ac:dyDescent="0.3">
      <c r="H7" s="356"/>
      <c r="I7" s="357"/>
      <c r="J7" s="216"/>
      <c r="K7" s="515"/>
    </row>
    <row r="8" spans="1:13" s="207" customFormat="1" ht="27.75" customHeight="1" x14ac:dyDescent="0.3">
      <c r="A8" s="592" t="s">
        <v>932</v>
      </c>
      <c r="B8" s="592"/>
      <c r="C8" s="592"/>
      <c r="D8" s="592"/>
      <c r="E8" s="592"/>
      <c r="F8" s="592"/>
      <c r="G8" s="592"/>
      <c r="H8" s="592"/>
      <c r="I8" s="592"/>
      <c r="J8" s="592"/>
      <c r="K8" s="592"/>
      <c r="L8" s="516"/>
      <c r="M8" s="517"/>
    </row>
    <row r="9" spans="1:13" s="207" customFormat="1" ht="20.25" customHeight="1" x14ac:dyDescent="0.3">
      <c r="A9" s="593" t="s">
        <v>933</v>
      </c>
      <c r="B9" s="593"/>
      <c r="C9" s="593"/>
      <c r="D9" s="593"/>
      <c r="E9" s="593"/>
      <c r="F9" s="593"/>
      <c r="G9" s="593"/>
      <c r="H9" s="593"/>
      <c r="I9" s="593"/>
      <c r="J9" s="593"/>
      <c r="K9" s="593"/>
      <c r="L9" s="516"/>
      <c r="M9" s="517"/>
    </row>
    <row r="10" spans="1:13" s="208" customFormat="1" ht="18.75" x14ac:dyDescent="0.3">
      <c r="A10" s="593" t="s">
        <v>1982</v>
      </c>
      <c r="B10" s="593"/>
      <c r="C10" s="593"/>
      <c r="D10" s="593"/>
      <c r="E10" s="593"/>
      <c r="F10" s="593"/>
      <c r="G10" s="593"/>
      <c r="H10" s="593"/>
      <c r="I10" s="593"/>
      <c r="J10" s="593"/>
      <c r="K10" s="593"/>
      <c r="L10" s="518"/>
      <c r="M10" s="519"/>
    </row>
    <row r="11" spans="1:13" s="207" customFormat="1" ht="4.5" customHeight="1" x14ac:dyDescent="0.3">
      <c r="A11" s="354"/>
      <c r="B11" s="356"/>
      <c r="C11" s="354"/>
      <c r="D11" s="216"/>
      <c r="E11" s="353"/>
      <c r="F11" s="358"/>
      <c r="G11" s="359"/>
      <c r="H11" s="357"/>
      <c r="I11" s="216"/>
      <c r="J11" s="355"/>
      <c r="K11" s="516"/>
      <c r="L11" s="516"/>
      <c r="M11" s="517"/>
    </row>
    <row r="12" spans="1:13" s="209" customFormat="1" x14ac:dyDescent="0.25">
      <c r="A12" s="588" t="s">
        <v>246</v>
      </c>
      <c r="B12" s="360"/>
      <c r="C12" s="594" t="s">
        <v>572</v>
      </c>
      <c r="D12" s="595"/>
      <c r="E12" s="596"/>
      <c r="F12" s="489" t="s">
        <v>573</v>
      </c>
      <c r="G12" s="489" t="s">
        <v>574</v>
      </c>
      <c r="H12" s="361" t="s">
        <v>575</v>
      </c>
      <c r="I12" s="486" t="s">
        <v>576</v>
      </c>
      <c r="J12" s="597" t="s">
        <v>577</v>
      </c>
      <c r="K12" s="96"/>
      <c r="L12" s="96"/>
      <c r="M12" s="520"/>
    </row>
    <row r="13" spans="1:13" s="209" customFormat="1" x14ac:dyDescent="0.25">
      <c r="A13" s="589"/>
      <c r="B13" s="362"/>
      <c r="C13" s="484" t="s">
        <v>579</v>
      </c>
      <c r="D13" s="484" t="s">
        <v>580</v>
      </c>
      <c r="E13" s="484" t="s">
        <v>581</v>
      </c>
      <c r="F13" s="490" t="s">
        <v>582</v>
      </c>
      <c r="G13" s="490" t="s">
        <v>583</v>
      </c>
      <c r="H13" s="363" t="s">
        <v>583</v>
      </c>
      <c r="I13" s="487" t="s">
        <v>584</v>
      </c>
      <c r="J13" s="598"/>
      <c r="K13" s="96"/>
      <c r="L13" s="96"/>
      <c r="M13" s="520"/>
    </row>
    <row r="14" spans="1:13" s="206" customFormat="1" ht="16.5" x14ac:dyDescent="0.3">
      <c r="A14" s="364" t="s">
        <v>585</v>
      </c>
      <c r="B14" s="365" t="s">
        <v>586</v>
      </c>
      <c r="C14" s="366"/>
      <c r="D14" s="367"/>
      <c r="E14" s="366"/>
      <c r="F14" s="368"/>
      <c r="G14" s="369"/>
      <c r="H14" s="370">
        <v>0</v>
      </c>
      <c r="I14" s="367"/>
      <c r="J14" s="368" t="s">
        <v>934</v>
      </c>
      <c r="K14" s="59"/>
      <c r="L14" s="59"/>
      <c r="M14" s="521"/>
    </row>
    <row r="15" spans="1:13" s="206" customFormat="1" ht="16.5" x14ac:dyDescent="0.3">
      <c r="A15" s="364"/>
      <c r="B15" s="371" t="s">
        <v>935</v>
      </c>
      <c r="C15" s="366"/>
      <c r="D15" s="367"/>
      <c r="E15" s="366"/>
      <c r="F15" s="368"/>
      <c r="G15" s="369"/>
      <c r="H15" s="372">
        <v>0</v>
      </c>
      <c r="I15" s="367"/>
      <c r="J15" s="368"/>
      <c r="K15" s="59"/>
      <c r="L15" s="59"/>
      <c r="M15" s="521"/>
    </row>
    <row r="16" spans="1:13" s="206" customFormat="1" ht="16.5" x14ac:dyDescent="0.3">
      <c r="A16" s="364" t="s">
        <v>587</v>
      </c>
      <c r="B16" s="373" t="s">
        <v>588</v>
      </c>
      <c r="C16" s="366"/>
      <c r="D16" s="367"/>
      <c r="E16" s="366"/>
      <c r="F16" s="368"/>
      <c r="G16" s="369"/>
      <c r="H16" s="370"/>
      <c r="I16" s="367"/>
      <c r="J16" s="368"/>
      <c r="K16" s="59"/>
      <c r="L16" s="59"/>
      <c r="M16" s="521"/>
    </row>
    <row r="17" spans="1:13" s="206" customFormat="1" ht="15" customHeight="1" x14ac:dyDescent="0.3">
      <c r="A17" s="366">
        <v>1</v>
      </c>
      <c r="B17" s="374" t="s">
        <v>589</v>
      </c>
      <c r="C17" s="366" t="s">
        <v>936</v>
      </c>
      <c r="D17" s="367"/>
      <c r="E17" s="375">
        <v>34430</v>
      </c>
      <c r="F17" s="368" t="s">
        <v>590</v>
      </c>
      <c r="G17" s="366">
        <v>1994</v>
      </c>
      <c r="H17" s="370">
        <v>0</v>
      </c>
      <c r="I17" s="368" t="s">
        <v>591</v>
      </c>
      <c r="J17" s="366" t="s">
        <v>592</v>
      </c>
      <c r="K17" s="59"/>
      <c r="L17" s="59"/>
      <c r="M17" s="521"/>
    </row>
    <row r="18" spans="1:13" s="206" customFormat="1" ht="15" customHeight="1" x14ac:dyDescent="0.3">
      <c r="A18" s="366">
        <v>2</v>
      </c>
      <c r="B18" s="374" t="s">
        <v>593</v>
      </c>
      <c r="C18" s="366" t="s">
        <v>936</v>
      </c>
      <c r="D18" s="367"/>
      <c r="E18" s="366" t="s">
        <v>594</v>
      </c>
      <c r="F18" s="368" t="s">
        <v>595</v>
      </c>
      <c r="G18" s="366">
        <v>1994</v>
      </c>
      <c r="H18" s="370">
        <v>0</v>
      </c>
      <c r="I18" s="368" t="s">
        <v>591</v>
      </c>
      <c r="J18" s="366" t="s">
        <v>592</v>
      </c>
      <c r="K18" s="59"/>
      <c r="L18" s="59"/>
      <c r="M18" s="521"/>
    </row>
    <row r="19" spans="1:13" s="206" customFormat="1" ht="15" customHeight="1" x14ac:dyDescent="0.3">
      <c r="A19" s="366">
        <v>3</v>
      </c>
      <c r="B19" s="374" t="s">
        <v>596</v>
      </c>
      <c r="C19" s="366" t="s">
        <v>936</v>
      </c>
      <c r="D19" s="367"/>
      <c r="E19" s="375">
        <v>35284</v>
      </c>
      <c r="F19" s="368" t="s">
        <v>590</v>
      </c>
      <c r="G19" s="366">
        <v>1996</v>
      </c>
      <c r="H19" s="370">
        <v>0</v>
      </c>
      <c r="I19" s="368" t="s">
        <v>591</v>
      </c>
      <c r="J19" s="366" t="s">
        <v>592</v>
      </c>
      <c r="K19" s="59"/>
      <c r="L19" s="59"/>
      <c r="M19" s="521"/>
    </row>
    <row r="20" spans="1:13" s="206" customFormat="1" ht="15" customHeight="1" x14ac:dyDescent="0.3">
      <c r="A20" s="366">
        <v>4</v>
      </c>
      <c r="B20" s="374" t="s">
        <v>593</v>
      </c>
      <c r="C20" s="366" t="s">
        <v>936</v>
      </c>
      <c r="D20" s="367"/>
      <c r="E20" s="375" t="s">
        <v>597</v>
      </c>
      <c r="F20" s="368" t="s">
        <v>595</v>
      </c>
      <c r="G20" s="366">
        <v>1996</v>
      </c>
      <c r="H20" s="370">
        <v>0</v>
      </c>
      <c r="I20" s="368" t="s">
        <v>591</v>
      </c>
      <c r="J20" s="366" t="s">
        <v>592</v>
      </c>
      <c r="K20" s="59"/>
      <c r="L20" s="59"/>
      <c r="M20" s="521"/>
    </row>
    <row r="21" spans="1:13" s="206" customFormat="1" ht="15" customHeight="1" x14ac:dyDescent="0.3">
      <c r="A21" s="366">
        <v>5</v>
      </c>
      <c r="B21" s="374" t="s">
        <v>596</v>
      </c>
      <c r="C21" s="366" t="s">
        <v>936</v>
      </c>
      <c r="D21" s="367"/>
      <c r="E21" s="375" t="s">
        <v>937</v>
      </c>
      <c r="F21" s="368" t="s">
        <v>590</v>
      </c>
      <c r="G21" s="366">
        <v>1997</v>
      </c>
      <c r="H21" s="370">
        <v>0</v>
      </c>
      <c r="I21" s="368" t="s">
        <v>591</v>
      </c>
      <c r="J21" s="366" t="s">
        <v>592</v>
      </c>
      <c r="K21" s="59"/>
      <c r="L21" s="59"/>
      <c r="M21" s="521"/>
    </row>
    <row r="22" spans="1:13" s="206" customFormat="1" ht="15" customHeight="1" x14ac:dyDescent="0.3">
      <c r="A22" s="366">
        <v>6</v>
      </c>
      <c r="B22" s="374" t="s">
        <v>598</v>
      </c>
      <c r="C22" s="366" t="s">
        <v>938</v>
      </c>
      <c r="D22" s="367"/>
      <c r="E22" s="366" t="s">
        <v>599</v>
      </c>
      <c r="F22" s="368" t="s">
        <v>590</v>
      </c>
      <c r="G22" s="366">
        <v>2001</v>
      </c>
      <c r="H22" s="370">
        <v>50000</v>
      </c>
      <c r="I22" s="368" t="s">
        <v>591</v>
      </c>
      <c r="J22" s="366" t="s">
        <v>600</v>
      </c>
      <c r="K22" s="59"/>
      <c r="L22" s="59"/>
      <c r="M22" s="521"/>
    </row>
    <row r="23" spans="1:13" s="206" customFormat="1" ht="15" customHeight="1" x14ac:dyDescent="0.3">
      <c r="A23" s="366">
        <v>7</v>
      </c>
      <c r="B23" s="374" t="s">
        <v>601</v>
      </c>
      <c r="C23" s="366" t="s">
        <v>938</v>
      </c>
      <c r="D23" s="367"/>
      <c r="E23" s="375">
        <v>36901</v>
      </c>
      <c r="F23" s="368" t="s">
        <v>590</v>
      </c>
      <c r="G23" s="376">
        <v>2001</v>
      </c>
      <c r="H23" s="370">
        <v>500000</v>
      </c>
      <c r="I23" s="376" t="s">
        <v>591</v>
      </c>
      <c r="J23" s="376" t="s">
        <v>602</v>
      </c>
      <c r="K23" s="59"/>
      <c r="L23" s="59"/>
      <c r="M23" s="521"/>
    </row>
    <row r="24" spans="1:13" s="206" customFormat="1" ht="15" customHeight="1" x14ac:dyDescent="0.3">
      <c r="A24" s="366">
        <v>8</v>
      </c>
      <c r="B24" s="374" t="s">
        <v>603</v>
      </c>
      <c r="C24" s="366" t="s">
        <v>938</v>
      </c>
      <c r="D24" s="367"/>
      <c r="E24" s="375">
        <v>37686</v>
      </c>
      <c r="F24" s="368" t="s">
        <v>604</v>
      </c>
      <c r="G24" s="366">
        <v>2003</v>
      </c>
      <c r="H24" s="370">
        <v>950000</v>
      </c>
      <c r="I24" s="368" t="s">
        <v>942</v>
      </c>
      <c r="J24" s="366" t="s">
        <v>606</v>
      </c>
      <c r="K24" s="59"/>
      <c r="L24" s="59"/>
      <c r="M24" s="521"/>
    </row>
    <row r="25" spans="1:13" s="206" customFormat="1" ht="15" customHeight="1" x14ac:dyDescent="0.3">
      <c r="A25" s="366">
        <v>9</v>
      </c>
      <c r="B25" s="374" t="s">
        <v>607</v>
      </c>
      <c r="C25" s="366" t="s">
        <v>938</v>
      </c>
      <c r="D25" s="377"/>
      <c r="E25" s="366" t="s">
        <v>608</v>
      </c>
      <c r="F25" s="368" t="s">
        <v>590</v>
      </c>
      <c r="G25" s="366">
        <v>2003</v>
      </c>
      <c r="H25" s="370">
        <v>1200000</v>
      </c>
      <c r="I25" s="368" t="s">
        <v>942</v>
      </c>
      <c r="J25" s="366" t="s">
        <v>609</v>
      </c>
      <c r="K25" s="59"/>
      <c r="L25" s="59"/>
      <c r="M25" s="521"/>
    </row>
    <row r="26" spans="1:13" s="206" customFormat="1" ht="15" customHeight="1" x14ac:dyDescent="0.3">
      <c r="A26" s="366">
        <v>10</v>
      </c>
      <c r="B26" s="374" t="s">
        <v>596</v>
      </c>
      <c r="C26" s="366" t="s">
        <v>938</v>
      </c>
      <c r="D26" s="367"/>
      <c r="E26" s="375">
        <v>37904</v>
      </c>
      <c r="F26" s="368" t="s">
        <v>590</v>
      </c>
      <c r="G26" s="366">
        <v>2003</v>
      </c>
      <c r="H26" s="370">
        <v>400000</v>
      </c>
      <c r="I26" s="368" t="s">
        <v>942</v>
      </c>
      <c r="J26" s="366" t="s">
        <v>606</v>
      </c>
      <c r="K26" s="59"/>
      <c r="L26" s="59"/>
      <c r="M26" s="521"/>
    </row>
    <row r="27" spans="1:13" s="206" customFormat="1" ht="15" customHeight="1" x14ac:dyDescent="0.3">
      <c r="A27" s="366">
        <v>11</v>
      </c>
      <c r="B27" s="374" t="s">
        <v>601</v>
      </c>
      <c r="C27" s="366" t="s">
        <v>938</v>
      </c>
      <c r="D27" s="367"/>
      <c r="E27" s="366" t="s">
        <v>608</v>
      </c>
      <c r="F27" s="368" t="s">
        <v>590</v>
      </c>
      <c r="G27" s="378">
        <v>2003</v>
      </c>
      <c r="H27" s="370">
        <v>1100000</v>
      </c>
      <c r="I27" s="368" t="s">
        <v>591</v>
      </c>
      <c r="J27" s="378" t="s">
        <v>600</v>
      </c>
      <c r="K27" s="59"/>
      <c r="L27" s="59"/>
      <c r="M27" s="521"/>
    </row>
    <row r="28" spans="1:13" s="206" customFormat="1" ht="15" customHeight="1" x14ac:dyDescent="0.3">
      <c r="A28" s="366">
        <v>12</v>
      </c>
      <c r="B28" s="374" t="s">
        <v>601</v>
      </c>
      <c r="C28" s="366" t="s">
        <v>936</v>
      </c>
      <c r="D28" s="367"/>
      <c r="E28" s="366" t="s">
        <v>608</v>
      </c>
      <c r="F28" s="368" t="s">
        <v>590</v>
      </c>
      <c r="G28" s="378">
        <v>3003</v>
      </c>
      <c r="H28" s="370">
        <v>600000</v>
      </c>
      <c r="I28" s="368" t="s">
        <v>591</v>
      </c>
      <c r="J28" s="378" t="s">
        <v>592</v>
      </c>
      <c r="K28" s="59"/>
      <c r="L28" s="59"/>
      <c r="M28" s="521"/>
    </row>
    <row r="29" spans="1:13" s="206" customFormat="1" ht="15" customHeight="1" x14ac:dyDescent="0.3">
      <c r="A29" s="366">
        <v>13</v>
      </c>
      <c r="B29" s="374" t="s">
        <v>607</v>
      </c>
      <c r="C29" s="366" t="s">
        <v>938</v>
      </c>
      <c r="D29" s="367"/>
      <c r="E29" s="375">
        <v>38050</v>
      </c>
      <c r="F29" s="368" t="s">
        <v>590</v>
      </c>
      <c r="G29" s="378">
        <v>2004</v>
      </c>
      <c r="H29" s="370">
        <v>1000000</v>
      </c>
      <c r="I29" s="368" t="s">
        <v>1983</v>
      </c>
      <c r="J29" s="378" t="s">
        <v>600</v>
      </c>
      <c r="K29" s="59"/>
      <c r="L29" s="59"/>
      <c r="M29" s="521"/>
    </row>
    <row r="30" spans="1:13" s="206" customFormat="1" ht="15" customHeight="1" x14ac:dyDescent="0.3">
      <c r="A30" s="366">
        <v>14</v>
      </c>
      <c r="B30" s="374" t="s">
        <v>610</v>
      </c>
      <c r="C30" s="366" t="s">
        <v>938</v>
      </c>
      <c r="D30" s="367"/>
      <c r="E30" s="375" t="s">
        <v>611</v>
      </c>
      <c r="F30" s="368" t="s">
        <v>590</v>
      </c>
      <c r="G30" s="378">
        <v>2004</v>
      </c>
      <c r="H30" s="370">
        <v>350000</v>
      </c>
      <c r="I30" s="368" t="s">
        <v>591</v>
      </c>
      <c r="J30" s="378" t="s">
        <v>612</v>
      </c>
      <c r="K30" s="59"/>
      <c r="L30" s="59"/>
      <c r="M30" s="521"/>
    </row>
    <row r="31" spans="1:13" s="206" customFormat="1" ht="15" customHeight="1" x14ac:dyDescent="0.3">
      <c r="A31" s="366">
        <v>15</v>
      </c>
      <c r="B31" s="374" t="s">
        <v>613</v>
      </c>
      <c r="C31" s="366" t="s">
        <v>938</v>
      </c>
      <c r="D31" s="367"/>
      <c r="E31" s="375">
        <v>38358</v>
      </c>
      <c r="F31" s="368" t="s">
        <v>590</v>
      </c>
      <c r="G31" s="378">
        <v>2005</v>
      </c>
      <c r="H31" s="370">
        <v>5250000</v>
      </c>
      <c r="I31" s="368" t="s">
        <v>591</v>
      </c>
      <c r="J31" s="378" t="s">
        <v>606</v>
      </c>
      <c r="K31" s="59"/>
      <c r="L31" s="59"/>
      <c r="M31" s="521"/>
    </row>
    <row r="32" spans="1:13" s="206" customFormat="1" ht="15" customHeight="1" x14ac:dyDescent="0.3">
      <c r="A32" s="366">
        <v>16</v>
      </c>
      <c r="B32" s="374" t="s">
        <v>601</v>
      </c>
      <c r="C32" s="366" t="s">
        <v>938</v>
      </c>
      <c r="D32" s="367"/>
      <c r="E32" s="375">
        <v>38480</v>
      </c>
      <c r="F32" s="368" t="s">
        <v>590</v>
      </c>
      <c r="G32" s="378">
        <v>2005</v>
      </c>
      <c r="H32" s="370">
        <v>1200000</v>
      </c>
      <c r="I32" s="368" t="s">
        <v>605</v>
      </c>
      <c r="J32" s="378" t="s">
        <v>612</v>
      </c>
      <c r="K32" s="59"/>
      <c r="L32" s="59"/>
      <c r="M32" s="521"/>
    </row>
    <row r="33" spans="1:13" s="206" customFormat="1" ht="15" customHeight="1" x14ac:dyDescent="0.3">
      <c r="A33" s="366">
        <v>17</v>
      </c>
      <c r="B33" s="374" t="s">
        <v>601</v>
      </c>
      <c r="C33" s="366" t="s">
        <v>938</v>
      </c>
      <c r="D33" s="367"/>
      <c r="E33" s="366" t="s">
        <v>614</v>
      </c>
      <c r="F33" s="368" t="s">
        <v>590</v>
      </c>
      <c r="G33" s="378">
        <v>2006</v>
      </c>
      <c r="H33" s="370">
        <v>600000</v>
      </c>
      <c r="I33" s="368" t="s">
        <v>591</v>
      </c>
      <c r="J33" s="378" t="s">
        <v>615</v>
      </c>
      <c r="K33" s="59"/>
      <c r="L33" s="59"/>
      <c r="M33" s="521"/>
    </row>
    <row r="34" spans="1:13" s="206" customFormat="1" ht="15" customHeight="1" x14ac:dyDescent="0.3">
      <c r="A34" s="366">
        <v>18</v>
      </c>
      <c r="B34" s="374" t="s">
        <v>616</v>
      </c>
      <c r="C34" s="366" t="s">
        <v>938</v>
      </c>
      <c r="D34" s="367"/>
      <c r="E34" s="375">
        <v>39002</v>
      </c>
      <c r="F34" s="368" t="s">
        <v>590</v>
      </c>
      <c r="G34" s="366">
        <v>2006</v>
      </c>
      <c r="H34" s="370">
        <v>1200000</v>
      </c>
      <c r="I34" s="368" t="s">
        <v>591</v>
      </c>
      <c r="J34" s="366" t="s">
        <v>615</v>
      </c>
      <c r="K34" s="59"/>
      <c r="L34" s="59"/>
      <c r="M34" s="521"/>
    </row>
    <row r="35" spans="1:13" s="206" customFormat="1" ht="15" customHeight="1" x14ac:dyDescent="0.3">
      <c r="A35" s="366">
        <v>19</v>
      </c>
      <c r="B35" s="374" t="s">
        <v>610</v>
      </c>
      <c r="C35" s="366" t="s">
        <v>938</v>
      </c>
      <c r="D35" s="367"/>
      <c r="E35" s="375">
        <v>39244</v>
      </c>
      <c r="F35" s="368" t="s">
        <v>590</v>
      </c>
      <c r="G35" s="366">
        <v>2007</v>
      </c>
      <c r="H35" s="370">
        <v>500000</v>
      </c>
      <c r="I35" s="368" t="s">
        <v>591</v>
      </c>
      <c r="J35" s="366" t="s">
        <v>615</v>
      </c>
      <c r="K35" s="59"/>
      <c r="L35" s="59"/>
      <c r="M35" s="521"/>
    </row>
    <row r="36" spans="1:13" s="206" customFormat="1" ht="15" customHeight="1" x14ac:dyDescent="0.3">
      <c r="A36" s="366">
        <v>20</v>
      </c>
      <c r="B36" s="374" t="s">
        <v>617</v>
      </c>
      <c r="C36" s="366" t="s">
        <v>938</v>
      </c>
      <c r="D36" s="367"/>
      <c r="E36" s="375">
        <v>39420</v>
      </c>
      <c r="F36" s="368" t="s">
        <v>618</v>
      </c>
      <c r="G36" s="366">
        <v>2007</v>
      </c>
      <c r="H36" s="370">
        <v>150000</v>
      </c>
      <c r="I36" s="368" t="s">
        <v>605</v>
      </c>
      <c r="J36" s="366" t="s">
        <v>600</v>
      </c>
      <c r="K36" s="59"/>
      <c r="L36" s="59"/>
      <c r="M36" s="521"/>
    </row>
    <row r="37" spans="1:13" s="206" customFormat="1" ht="15" customHeight="1" x14ac:dyDescent="0.3">
      <c r="A37" s="366">
        <v>21</v>
      </c>
      <c r="B37" s="374" t="s">
        <v>619</v>
      </c>
      <c r="C37" s="366" t="s">
        <v>938</v>
      </c>
      <c r="D37" s="367"/>
      <c r="E37" s="375">
        <v>39420</v>
      </c>
      <c r="F37" s="368" t="s">
        <v>618</v>
      </c>
      <c r="G37" s="366">
        <v>2007</v>
      </c>
      <c r="H37" s="370">
        <v>300000</v>
      </c>
      <c r="I37" s="368" t="s">
        <v>605</v>
      </c>
      <c r="J37" s="366" t="s">
        <v>600</v>
      </c>
      <c r="K37" s="59"/>
      <c r="L37" s="59"/>
      <c r="M37" s="521"/>
    </row>
    <row r="38" spans="1:13" s="206" customFormat="1" ht="15" customHeight="1" x14ac:dyDescent="0.3">
      <c r="A38" s="366">
        <v>22</v>
      </c>
      <c r="B38" s="374" t="s">
        <v>620</v>
      </c>
      <c r="C38" s="366" t="s">
        <v>938</v>
      </c>
      <c r="D38" s="367"/>
      <c r="E38" s="375">
        <v>39420</v>
      </c>
      <c r="F38" s="368" t="s">
        <v>618</v>
      </c>
      <c r="G38" s="366">
        <v>2007</v>
      </c>
      <c r="H38" s="370">
        <v>100000</v>
      </c>
      <c r="I38" s="368" t="s">
        <v>605</v>
      </c>
      <c r="J38" s="366" t="s">
        <v>600</v>
      </c>
      <c r="K38" s="59"/>
      <c r="L38" s="59"/>
      <c r="M38" s="521"/>
    </row>
    <row r="39" spans="1:13" s="206" customFormat="1" ht="15" customHeight="1" x14ac:dyDescent="0.3">
      <c r="A39" s="366">
        <v>23</v>
      </c>
      <c r="B39" s="374" t="s">
        <v>621</v>
      </c>
      <c r="C39" s="366" t="s">
        <v>938</v>
      </c>
      <c r="D39" s="367"/>
      <c r="E39" s="375">
        <v>39420</v>
      </c>
      <c r="F39" s="368" t="s">
        <v>618</v>
      </c>
      <c r="G39" s="366">
        <v>2007</v>
      </c>
      <c r="H39" s="370">
        <v>160000</v>
      </c>
      <c r="I39" s="368" t="s">
        <v>942</v>
      </c>
      <c r="J39" s="366" t="s">
        <v>600</v>
      </c>
      <c r="K39" s="59"/>
      <c r="L39" s="59"/>
      <c r="M39" s="521"/>
    </row>
    <row r="40" spans="1:13" s="206" customFormat="1" ht="15" customHeight="1" x14ac:dyDescent="0.3">
      <c r="A40" s="366">
        <v>24</v>
      </c>
      <c r="B40" s="374" t="s">
        <v>622</v>
      </c>
      <c r="C40" s="366" t="s">
        <v>938</v>
      </c>
      <c r="D40" s="367"/>
      <c r="E40" s="375">
        <v>39420</v>
      </c>
      <c r="F40" s="368" t="s">
        <v>618</v>
      </c>
      <c r="G40" s="366">
        <v>2007</v>
      </c>
      <c r="H40" s="370">
        <v>280000</v>
      </c>
      <c r="I40" s="368" t="s">
        <v>605</v>
      </c>
      <c r="J40" s="366" t="s">
        <v>600</v>
      </c>
      <c r="K40" s="59"/>
      <c r="L40" s="59"/>
      <c r="M40" s="521"/>
    </row>
    <row r="41" spans="1:13" s="206" customFormat="1" ht="15" customHeight="1" x14ac:dyDescent="0.3">
      <c r="A41" s="366">
        <v>25</v>
      </c>
      <c r="B41" s="374" t="s">
        <v>607</v>
      </c>
      <c r="C41" s="366" t="s">
        <v>938</v>
      </c>
      <c r="D41" s="367"/>
      <c r="E41" s="366" t="s">
        <v>623</v>
      </c>
      <c r="F41" s="368" t="s">
        <v>590</v>
      </c>
      <c r="G41" s="378">
        <v>2008</v>
      </c>
      <c r="H41" s="370">
        <v>1400000</v>
      </c>
      <c r="I41" s="368" t="s">
        <v>591</v>
      </c>
      <c r="J41" s="378" t="s">
        <v>624</v>
      </c>
      <c r="K41" s="59"/>
      <c r="L41" s="59"/>
      <c r="M41" s="521"/>
    </row>
    <row r="42" spans="1:13" s="206" customFormat="1" ht="15" customHeight="1" x14ac:dyDescent="0.3">
      <c r="A42" s="366">
        <v>26</v>
      </c>
      <c r="B42" s="374" t="s">
        <v>598</v>
      </c>
      <c r="C42" s="366" t="s">
        <v>938</v>
      </c>
      <c r="D42" s="367"/>
      <c r="E42" s="366" t="s">
        <v>623</v>
      </c>
      <c r="F42" s="368" t="s">
        <v>590</v>
      </c>
      <c r="G42" s="378">
        <v>2008</v>
      </c>
      <c r="H42" s="370">
        <v>240000</v>
      </c>
      <c r="I42" s="368" t="s">
        <v>591</v>
      </c>
      <c r="J42" s="378" t="s">
        <v>600</v>
      </c>
      <c r="K42" s="59"/>
      <c r="L42" s="59"/>
      <c r="M42" s="521"/>
    </row>
    <row r="43" spans="1:13" s="206" customFormat="1" ht="15" customHeight="1" x14ac:dyDescent="0.3">
      <c r="A43" s="366">
        <v>27</v>
      </c>
      <c r="B43" s="374" t="s">
        <v>625</v>
      </c>
      <c r="C43" s="366" t="s">
        <v>938</v>
      </c>
      <c r="D43" s="369"/>
      <c r="E43" s="368" t="s">
        <v>626</v>
      </c>
      <c r="F43" s="368" t="s">
        <v>627</v>
      </c>
      <c r="G43" s="378">
        <v>2010</v>
      </c>
      <c r="H43" s="370">
        <v>1500000</v>
      </c>
      <c r="I43" s="368" t="s">
        <v>591</v>
      </c>
      <c r="J43" s="378" t="s">
        <v>615</v>
      </c>
      <c r="K43" s="59"/>
      <c r="L43" s="59"/>
      <c r="M43" s="521"/>
    </row>
    <row r="44" spans="1:13" s="206" customFormat="1" ht="15" customHeight="1" x14ac:dyDescent="0.3">
      <c r="A44" s="366">
        <v>28</v>
      </c>
      <c r="B44" s="379" t="s">
        <v>628</v>
      </c>
      <c r="C44" s="366" t="s">
        <v>938</v>
      </c>
      <c r="D44" s="367"/>
      <c r="E44" s="366" t="s">
        <v>629</v>
      </c>
      <c r="F44" s="368" t="s">
        <v>630</v>
      </c>
      <c r="G44" s="380">
        <v>2010</v>
      </c>
      <c r="H44" s="381">
        <v>2500000</v>
      </c>
      <c r="I44" s="382" t="s">
        <v>605</v>
      </c>
      <c r="J44" s="380" t="s">
        <v>615</v>
      </c>
      <c r="K44" s="59"/>
      <c r="L44" s="59"/>
      <c r="M44" s="521"/>
    </row>
    <row r="45" spans="1:13" s="206" customFormat="1" ht="15" customHeight="1" x14ac:dyDescent="0.3">
      <c r="A45" s="366">
        <v>29</v>
      </c>
      <c r="B45" s="374" t="s">
        <v>607</v>
      </c>
      <c r="C45" s="366" t="s">
        <v>938</v>
      </c>
      <c r="D45" s="367"/>
      <c r="E45" s="366" t="s">
        <v>939</v>
      </c>
      <c r="F45" s="368" t="s">
        <v>590</v>
      </c>
      <c r="G45" s="378">
        <v>2011</v>
      </c>
      <c r="H45" s="370">
        <v>800000</v>
      </c>
      <c r="I45" s="368" t="s">
        <v>591</v>
      </c>
      <c r="J45" s="378" t="s">
        <v>624</v>
      </c>
      <c r="K45" s="59"/>
      <c r="L45" s="59"/>
      <c r="M45" s="521"/>
    </row>
    <row r="46" spans="1:13" s="206" customFormat="1" ht="15" customHeight="1" x14ac:dyDescent="0.3">
      <c r="A46" s="366">
        <v>30</v>
      </c>
      <c r="B46" s="374" t="s">
        <v>596</v>
      </c>
      <c r="C46" s="366" t="s">
        <v>938</v>
      </c>
      <c r="D46" s="367"/>
      <c r="E46" s="375">
        <v>40909</v>
      </c>
      <c r="F46" s="368" t="s">
        <v>590</v>
      </c>
      <c r="G46" s="368">
        <v>2012</v>
      </c>
      <c r="H46" s="370">
        <v>750000</v>
      </c>
      <c r="I46" s="368" t="s">
        <v>591</v>
      </c>
      <c r="J46" s="368" t="s">
        <v>615</v>
      </c>
      <c r="K46" s="59"/>
      <c r="L46" s="59"/>
      <c r="M46" s="521"/>
    </row>
    <row r="47" spans="1:13" s="206" customFormat="1" ht="15" customHeight="1" x14ac:dyDescent="0.3">
      <c r="A47" s="366">
        <v>31</v>
      </c>
      <c r="B47" s="374" t="s">
        <v>631</v>
      </c>
      <c r="C47" s="368" t="s">
        <v>936</v>
      </c>
      <c r="D47" s="369"/>
      <c r="E47" s="368" t="s">
        <v>632</v>
      </c>
      <c r="F47" s="368" t="s">
        <v>633</v>
      </c>
      <c r="G47" s="368">
        <v>2012</v>
      </c>
      <c r="H47" s="370">
        <v>6419000</v>
      </c>
      <c r="I47" s="368" t="s">
        <v>942</v>
      </c>
      <c r="J47" s="368" t="s">
        <v>634</v>
      </c>
      <c r="K47" s="59"/>
      <c r="L47" s="59"/>
      <c r="M47" s="521"/>
    </row>
    <row r="48" spans="1:13" s="206" customFormat="1" ht="16.5" x14ac:dyDescent="0.3">
      <c r="A48" s="366"/>
      <c r="B48" s="371" t="s">
        <v>635</v>
      </c>
      <c r="C48" s="366"/>
      <c r="D48" s="367"/>
      <c r="E48" s="375"/>
      <c r="F48" s="368"/>
      <c r="G48" s="368"/>
      <c r="H48" s="372">
        <f>SUM(H17:H47)</f>
        <v>29499000</v>
      </c>
      <c r="I48" s="368"/>
      <c r="J48" s="368"/>
      <c r="K48" s="59"/>
      <c r="L48" s="59"/>
      <c r="M48" s="521"/>
    </row>
    <row r="49" spans="1:13" s="206" customFormat="1" ht="16.5" x14ac:dyDescent="0.3">
      <c r="A49" s="383"/>
      <c r="B49" s="384"/>
      <c r="C49" s="383"/>
      <c r="D49" s="385"/>
      <c r="E49" s="386"/>
      <c r="F49" s="387"/>
      <c r="G49" s="387"/>
      <c r="H49" s="388"/>
      <c r="I49" s="387"/>
      <c r="J49" s="387"/>
      <c r="K49" s="59"/>
      <c r="L49" s="59"/>
      <c r="M49" s="521"/>
    </row>
    <row r="50" spans="1:13" s="206" customFormat="1" ht="16.5" x14ac:dyDescent="0.3">
      <c r="A50" s="389"/>
      <c r="B50" s="390"/>
      <c r="C50" s="389"/>
      <c r="D50" s="391"/>
      <c r="E50" s="392"/>
      <c r="F50" s="393"/>
      <c r="G50" s="393"/>
      <c r="H50" s="394"/>
      <c r="I50" s="393"/>
      <c r="J50" s="393"/>
      <c r="K50" s="59"/>
      <c r="L50" s="59"/>
      <c r="M50" s="521"/>
    </row>
    <row r="51" spans="1:13" s="206" customFormat="1" ht="16.5" x14ac:dyDescent="0.3">
      <c r="A51" s="389"/>
      <c r="B51" s="390"/>
      <c r="C51" s="389"/>
      <c r="D51" s="391"/>
      <c r="E51" s="392"/>
      <c r="F51" s="393"/>
      <c r="G51" s="393"/>
      <c r="H51" s="394"/>
      <c r="I51" s="393"/>
      <c r="J51" s="393"/>
      <c r="K51" s="59"/>
      <c r="L51" s="59"/>
      <c r="M51" s="521"/>
    </row>
    <row r="52" spans="1:13" s="206" customFormat="1" x14ac:dyDescent="0.25">
      <c r="A52" s="590" t="s">
        <v>246</v>
      </c>
      <c r="B52" s="360" t="s">
        <v>571</v>
      </c>
      <c r="C52" s="590" t="s">
        <v>572</v>
      </c>
      <c r="D52" s="590"/>
      <c r="E52" s="590"/>
      <c r="F52" s="489" t="s">
        <v>573</v>
      </c>
      <c r="G52" s="489" t="s">
        <v>574</v>
      </c>
      <c r="H52" s="361" t="s">
        <v>575</v>
      </c>
      <c r="I52" s="486" t="s">
        <v>576</v>
      </c>
      <c r="J52" s="591" t="s">
        <v>577</v>
      </c>
      <c r="K52" s="59"/>
      <c r="L52" s="59"/>
      <c r="M52" s="521"/>
    </row>
    <row r="53" spans="1:13" s="206" customFormat="1" x14ac:dyDescent="0.25">
      <c r="A53" s="590"/>
      <c r="B53" s="362" t="s">
        <v>578</v>
      </c>
      <c r="C53" s="484" t="s">
        <v>579</v>
      </c>
      <c r="D53" s="484" t="s">
        <v>580</v>
      </c>
      <c r="E53" s="484" t="s">
        <v>581</v>
      </c>
      <c r="F53" s="490" t="s">
        <v>582</v>
      </c>
      <c r="G53" s="490" t="s">
        <v>583</v>
      </c>
      <c r="H53" s="363" t="s">
        <v>583</v>
      </c>
      <c r="I53" s="487" t="s">
        <v>584</v>
      </c>
      <c r="J53" s="591"/>
      <c r="K53" s="59"/>
      <c r="L53" s="59"/>
      <c r="M53" s="521"/>
    </row>
    <row r="54" spans="1:13" s="206" customFormat="1" ht="16.5" x14ac:dyDescent="0.3">
      <c r="A54" s="366"/>
      <c r="B54" s="371" t="s">
        <v>636</v>
      </c>
      <c r="C54" s="366"/>
      <c r="D54" s="367"/>
      <c r="E54" s="375"/>
      <c r="F54" s="368"/>
      <c r="G54" s="368"/>
      <c r="H54" s="372">
        <f>H48</f>
        <v>29499000</v>
      </c>
      <c r="I54" s="368"/>
      <c r="J54" s="368"/>
      <c r="K54" s="59"/>
      <c r="L54" s="59"/>
      <c r="M54" s="521"/>
    </row>
    <row r="55" spans="1:13" s="206" customFormat="1" ht="16.5" x14ac:dyDescent="0.3">
      <c r="A55" s="366">
        <v>32</v>
      </c>
      <c r="B55" s="374" t="s">
        <v>596</v>
      </c>
      <c r="C55" s="366" t="s">
        <v>938</v>
      </c>
      <c r="D55" s="367"/>
      <c r="E55" s="366" t="s">
        <v>637</v>
      </c>
      <c r="F55" s="368" t="s">
        <v>590</v>
      </c>
      <c r="G55" s="368">
        <v>2013</v>
      </c>
      <c r="H55" s="370">
        <v>4000000</v>
      </c>
      <c r="I55" s="368" t="s">
        <v>591</v>
      </c>
      <c r="J55" s="368" t="s">
        <v>624</v>
      </c>
      <c r="K55" s="59"/>
      <c r="L55" s="59"/>
      <c r="M55" s="521"/>
    </row>
    <row r="56" spans="1:13" s="206" customFormat="1" ht="16.5" x14ac:dyDescent="0.3">
      <c r="A56" s="366">
        <v>33</v>
      </c>
      <c r="B56" s="374" t="s">
        <v>638</v>
      </c>
      <c r="C56" s="366" t="s">
        <v>938</v>
      </c>
      <c r="D56" s="367"/>
      <c r="E56" s="366" t="s">
        <v>637</v>
      </c>
      <c r="F56" s="368" t="s">
        <v>590</v>
      </c>
      <c r="G56" s="368">
        <v>2013</v>
      </c>
      <c r="H56" s="370">
        <v>1500000</v>
      </c>
      <c r="I56" s="368" t="s">
        <v>591</v>
      </c>
      <c r="J56" s="368" t="s">
        <v>624</v>
      </c>
      <c r="K56" s="59"/>
      <c r="L56" s="59"/>
      <c r="M56" s="521"/>
    </row>
    <row r="57" spans="1:13" s="206" customFormat="1" ht="16.5" x14ac:dyDescent="0.3">
      <c r="A57" s="366">
        <v>34</v>
      </c>
      <c r="B57" s="374" t="s">
        <v>639</v>
      </c>
      <c r="C57" s="366" t="s">
        <v>938</v>
      </c>
      <c r="D57" s="367"/>
      <c r="E57" s="366" t="s">
        <v>640</v>
      </c>
      <c r="F57" s="368" t="s">
        <v>590</v>
      </c>
      <c r="G57" s="368">
        <v>2013</v>
      </c>
      <c r="H57" s="370">
        <v>1500000</v>
      </c>
      <c r="I57" s="368" t="s">
        <v>591</v>
      </c>
      <c r="J57" s="368" t="s">
        <v>624</v>
      </c>
      <c r="K57" s="59"/>
      <c r="L57" s="59"/>
      <c r="M57" s="521"/>
    </row>
    <row r="58" spans="1:13" s="206" customFormat="1" ht="16.5" x14ac:dyDescent="0.3">
      <c r="A58" s="366">
        <v>35</v>
      </c>
      <c r="B58" s="374" t="s">
        <v>641</v>
      </c>
      <c r="C58" s="366" t="s">
        <v>938</v>
      </c>
      <c r="D58" s="377"/>
      <c r="E58" s="375" t="s">
        <v>642</v>
      </c>
      <c r="F58" s="368" t="s">
        <v>643</v>
      </c>
      <c r="G58" s="368">
        <v>2014</v>
      </c>
      <c r="H58" s="370">
        <v>1450000</v>
      </c>
      <c r="I58" s="368" t="s">
        <v>605</v>
      </c>
      <c r="J58" s="368" t="s">
        <v>600</v>
      </c>
      <c r="K58" s="59"/>
      <c r="L58" s="59"/>
      <c r="M58" s="521"/>
    </row>
    <row r="59" spans="1:13" s="206" customFormat="1" ht="16.5" x14ac:dyDescent="0.3">
      <c r="A59" s="366">
        <v>36</v>
      </c>
      <c r="B59" s="374" t="s">
        <v>644</v>
      </c>
      <c r="C59" s="366" t="s">
        <v>936</v>
      </c>
      <c r="D59" s="366" t="s">
        <v>940</v>
      </c>
      <c r="E59" s="375">
        <v>41768</v>
      </c>
      <c r="F59" s="368" t="s">
        <v>645</v>
      </c>
      <c r="G59" s="368">
        <v>2014</v>
      </c>
      <c r="H59" s="370">
        <v>9000000</v>
      </c>
      <c r="I59" s="368" t="s">
        <v>591</v>
      </c>
      <c r="J59" s="368" t="s">
        <v>646</v>
      </c>
      <c r="K59" s="59"/>
      <c r="L59" s="59"/>
      <c r="M59" s="521"/>
    </row>
    <row r="60" spans="1:13" s="206" customFormat="1" ht="16.5" x14ac:dyDescent="0.3">
      <c r="A60" s="366">
        <v>37</v>
      </c>
      <c r="B60" s="374" t="s">
        <v>647</v>
      </c>
      <c r="C60" s="366" t="s">
        <v>938</v>
      </c>
      <c r="D60" s="377"/>
      <c r="E60" s="366" t="s">
        <v>648</v>
      </c>
      <c r="F60" s="368" t="s">
        <v>649</v>
      </c>
      <c r="G60" s="368">
        <v>2015</v>
      </c>
      <c r="H60" s="370">
        <v>4350000</v>
      </c>
      <c r="I60" s="368" t="s">
        <v>942</v>
      </c>
      <c r="J60" s="368" t="s">
        <v>615</v>
      </c>
      <c r="K60" s="59"/>
      <c r="L60" s="59"/>
      <c r="M60" s="521"/>
    </row>
    <row r="61" spans="1:13" s="206" customFormat="1" ht="16.5" x14ac:dyDescent="0.3">
      <c r="A61" s="366">
        <v>38</v>
      </c>
      <c r="B61" s="374" t="s">
        <v>647</v>
      </c>
      <c r="C61" s="366" t="s">
        <v>938</v>
      </c>
      <c r="D61" s="367"/>
      <c r="E61" s="375">
        <v>42105</v>
      </c>
      <c r="F61" s="368" t="s">
        <v>649</v>
      </c>
      <c r="G61" s="368">
        <v>2015</v>
      </c>
      <c r="H61" s="370">
        <v>8000000</v>
      </c>
      <c r="I61" s="368" t="s">
        <v>591</v>
      </c>
      <c r="J61" s="368" t="s">
        <v>615</v>
      </c>
      <c r="K61" s="59"/>
      <c r="L61" s="59"/>
      <c r="M61" s="521"/>
    </row>
    <row r="62" spans="1:13" s="206" customFormat="1" ht="16.5" x14ac:dyDescent="0.3">
      <c r="A62" s="366">
        <v>39</v>
      </c>
      <c r="B62" s="374" t="s">
        <v>650</v>
      </c>
      <c r="C62" s="366" t="s">
        <v>938</v>
      </c>
      <c r="D62" s="367"/>
      <c r="E62" s="366" t="s">
        <v>651</v>
      </c>
      <c r="F62" s="368" t="s">
        <v>652</v>
      </c>
      <c r="G62" s="368">
        <v>2015</v>
      </c>
      <c r="H62" s="370">
        <v>1600000</v>
      </c>
      <c r="I62" s="368" t="s">
        <v>605</v>
      </c>
      <c r="J62" s="368" t="s">
        <v>615</v>
      </c>
      <c r="K62" s="59"/>
      <c r="L62" s="59"/>
      <c r="M62" s="521"/>
    </row>
    <row r="63" spans="1:13" s="206" customFormat="1" ht="16.5" x14ac:dyDescent="0.3">
      <c r="A63" s="366">
        <v>40</v>
      </c>
      <c r="B63" s="374" t="s">
        <v>653</v>
      </c>
      <c r="C63" s="366" t="s">
        <v>938</v>
      </c>
      <c r="D63" s="367"/>
      <c r="E63" s="375">
        <v>42047</v>
      </c>
      <c r="F63" s="368" t="s">
        <v>654</v>
      </c>
      <c r="G63" s="368">
        <v>2015</v>
      </c>
      <c r="H63" s="395">
        <v>5550000</v>
      </c>
      <c r="I63" s="368" t="s">
        <v>591</v>
      </c>
      <c r="J63" s="368" t="s">
        <v>615</v>
      </c>
      <c r="K63" s="59"/>
      <c r="L63" s="59"/>
      <c r="M63" s="521"/>
    </row>
    <row r="64" spans="1:13" s="206" customFormat="1" ht="16.5" x14ac:dyDescent="0.3">
      <c r="A64" s="366">
        <v>41</v>
      </c>
      <c r="B64" s="374" t="s">
        <v>655</v>
      </c>
      <c r="C64" s="366" t="s">
        <v>938</v>
      </c>
      <c r="D64" s="367"/>
      <c r="E64" s="375">
        <v>42047</v>
      </c>
      <c r="F64" s="368" t="s">
        <v>654</v>
      </c>
      <c r="G64" s="368">
        <v>2015</v>
      </c>
      <c r="H64" s="395">
        <v>2127500</v>
      </c>
      <c r="I64" s="368" t="s">
        <v>591</v>
      </c>
      <c r="J64" s="368" t="s">
        <v>615</v>
      </c>
      <c r="K64" s="59"/>
      <c r="L64" s="59"/>
      <c r="M64" s="521"/>
    </row>
    <row r="65" spans="1:13" s="206" customFormat="1" ht="16.5" x14ac:dyDescent="0.3">
      <c r="A65" s="366">
        <v>42</v>
      </c>
      <c r="B65" s="374" t="s">
        <v>656</v>
      </c>
      <c r="C65" s="366" t="s">
        <v>938</v>
      </c>
      <c r="D65" s="367"/>
      <c r="E65" s="375">
        <v>42047</v>
      </c>
      <c r="F65" s="368" t="s">
        <v>654</v>
      </c>
      <c r="G65" s="368">
        <v>2015</v>
      </c>
      <c r="H65" s="395">
        <v>2000000</v>
      </c>
      <c r="I65" s="368" t="s">
        <v>591</v>
      </c>
      <c r="J65" s="368" t="s">
        <v>615</v>
      </c>
      <c r="K65" s="59"/>
      <c r="L65" s="59"/>
      <c r="M65" s="521"/>
    </row>
    <row r="66" spans="1:13" s="206" customFormat="1" ht="16.5" x14ac:dyDescent="0.3">
      <c r="A66" s="366">
        <v>43</v>
      </c>
      <c r="B66" s="374" t="s">
        <v>657</v>
      </c>
      <c r="C66" s="366" t="s">
        <v>938</v>
      </c>
      <c r="D66" s="367"/>
      <c r="E66" s="366" t="s">
        <v>658</v>
      </c>
      <c r="F66" s="368" t="s">
        <v>590</v>
      </c>
      <c r="G66" s="368">
        <v>2015</v>
      </c>
      <c r="H66" s="370">
        <v>2750000</v>
      </c>
      <c r="I66" s="368" t="s">
        <v>591</v>
      </c>
      <c r="J66" s="368" t="s">
        <v>659</v>
      </c>
      <c r="K66" s="59"/>
      <c r="L66" s="59"/>
      <c r="M66" s="521"/>
    </row>
    <row r="67" spans="1:13" s="206" customFormat="1" ht="16.5" x14ac:dyDescent="0.3">
      <c r="A67" s="366">
        <v>44</v>
      </c>
      <c r="B67" s="374" t="s">
        <v>660</v>
      </c>
      <c r="C67" s="366" t="s">
        <v>938</v>
      </c>
      <c r="D67" s="367"/>
      <c r="E67" s="366" t="s">
        <v>658</v>
      </c>
      <c r="F67" s="368" t="s">
        <v>590</v>
      </c>
      <c r="G67" s="368">
        <v>2015</v>
      </c>
      <c r="H67" s="370">
        <v>2400000</v>
      </c>
      <c r="I67" s="368" t="s">
        <v>591</v>
      </c>
      <c r="J67" s="368" t="s">
        <v>615</v>
      </c>
      <c r="K67" s="59"/>
      <c r="L67" s="59"/>
      <c r="M67" s="521"/>
    </row>
    <row r="68" spans="1:13" s="206" customFormat="1" ht="16.5" x14ac:dyDescent="0.3">
      <c r="A68" s="366">
        <v>45</v>
      </c>
      <c r="B68" s="374" t="s">
        <v>661</v>
      </c>
      <c r="C68" s="366" t="s">
        <v>938</v>
      </c>
      <c r="D68" s="369"/>
      <c r="E68" s="368" t="s">
        <v>662</v>
      </c>
      <c r="F68" s="368" t="s">
        <v>663</v>
      </c>
      <c r="G68" s="368">
        <v>2015</v>
      </c>
      <c r="H68" s="370">
        <v>300000</v>
      </c>
      <c r="I68" s="368" t="s">
        <v>591</v>
      </c>
      <c r="J68" s="368" t="s">
        <v>600</v>
      </c>
      <c r="K68" s="59"/>
      <c r="L68" s="59"/>
      <c r="M68" s="521"/>
    </row>
    <row r="69" spans="1:13" s="206" customFormat="1" ht="16.5" x14ac:dyDescent="0.3">
      <c r="A69" s="366">
        <v>46</v>
      </c>
      <c r="B69" s="374" t="s">
        <v>664</v>
      </c>
      <c r="C69" s="366" t="s">
        <v>938</v>
      </c>
      <c r="D69" s="367"/>
      <c r="E69" s="368" t="s">
        <v>662</v>
      </c>
      <c r="F69" s="368" t="s">
        <v>663</v>
      </c>
      <c r="G69" s="368">
        <v>2015</v>
      </c>
      <c r="H69" s="370">
        <v>200000</v>
      </c>
      <c r="I69" s="368" t="s">
        <v>591</v>
      </c>
      <c r="J69" s="368" t="s">
        <v>600</v>
      </c>
      <c r="K69" s="59"/>
      <c r="L69" s="59"/>
      <c r="M69" s="521"/>
    </row>
    <row r="70" spans="1:13" s="206" customFormat="1" ht="16.5" x14ac:dyDescent="0.3">
      <c r="A70" s="366">
        <v>47</v>
      </c>
      <c r="B70" s="374" t="s">
        <v>665</v>
      </c>
      <c r="C70" s="366" t="s">
        <v>936</v>
      </c>
      <c r="D70" s="366" t="s">
        <v>941</v>
      </c>
      <c r="E70" s="368" t="s">
        <v>662</v>
      </c>
      <c r="F70" s="368" t="s">
        <v>590</v>
      </c>
      <c r="G70" s="368">
        <v>2015</v>
      </c>
      <c r="H70" s="370">
        <v>0</v>
      </c>
      <c r="I70" s="368" t="s">
        <v>591</v>
      </c>
      <c r="J70" s="368" t="s">
        <v>592</v>
      </c>
      <c r="K70" s="59"/>
      <c r="L70" s="59"/>
      <c r="M70" s="521"/>
    </row>
    <row r="71" spans="1:13" s="206" customFormat="1" ht="16.5" x14ac:dyDescent="0.3">
      <c r="A71" s="366">
        <v>48</v>
      </c>
      <c r="B71" s="374" t="s">
        <v>668</v>
      </c>
      <c r="C71" s="366" t="s">
        <v>938</v>
      </c>
      <c r="D71" s="367"/>
      <c r="E71" s="368" t="s">
        <v>662</v>
      </c>
      <c r="F71" s="368" t="s">
        <v>669</v>
      </c>
      <c r="G71" s="368">
        <v>2015</v>
      </c>
      <c r="H71" s="370">
        <v>100000</v>
      </c>
      <c r="I71" s="368" t="s">
        <v>591</v>
      </c>
      <c r="J71" s="368" t="s">
        <v>600</v>
      </c>
      <c r="K71" s="59"/>
      <c r="L71" s="59"/>
      <c r="M71" s="521"/>
    </row>
    <row r="72" spans="1:13" s="206" customFormat="1" ht="16.5" x14ac:dyDescent="0.3">
      <c r="A72" s="366">
        <v>49</v>
      </c>
      <c r="B72" s="374" t="s">
        <v>670</v>
      </c>
      <c r="C72" s="366" t="s">
        <v>938</v>
      </c>
      <c r="D72" s="369"/>
      <c r="E72" s="368" t="s">
        <v>662</v>
      </c>
      <c r="F72" s="368" t="s">
        <v>669</v>
      </c>
      <c r="G72" s="368">
        <v>2015</v>
      </c>
      <c r="H72" s="370">
        <v>50000</v>
      </c>
      <c r="I72" s="368" t="s">
        <v>591</v>
      </c>
      <c r="J72" s="368" t="s">
        <v>600</v>
      </c>
      <c r="K72" s="59"/>
      <c r="L72" s="59"/>
      <c r="M72" s="521"/>
    </row>
    <row r="73" spans="1:13" s="206" customFormat="1" ht="16.5" x14ac:dyDescent="0.3">
      <c r="A73" s="366">
        <v>50</v>
      </c>
      <c r="B73" s="374" t="s">
        <v>671</v>
      </c>
      <c r="C73" s="366" t="s">
        <v>938</v>
      </c>
      <c r="D73" s="367"/>
      <c r="E73" s="366" t="s">
        <v>672</v>
      </c>
      <c r="F73" s="368" t="s">
        <v>618</v>
      </c>
      <c r="G73" s="368">
        <v>2016</v>
      </c>
      <c r="H73" s="370">
        <v>2000000</v>
      </c>
      <c r="I73" s="368" t="s">
        <v>942</v>
      </c>
      <c r="J73" s="368" t="s">
        <v>615</v>
      </c>
      <c r="K73" s="59"/>
      <c r="L73" s="59"/>
      <c r="M73" s="521"/>
    </row>
    <row r="74" spans="1:13" s="206" customFormat="1" ht="16.5" x14ac:dyDescent="0.3">
      <c r="A74" s="366">
        <v>51</v>
      </c>
      <c r="B74" s="374" t="s">
        <v>673</v>
      </c>
      <c r="C74" s="366" t="s">
        <v>938</v>
      </c>
      <c r="D74" s="367"/>
      <c r="E74" s="366" t="s">
        <v>672</v>
      </c>
      <c r="F74" s="368" t="s">
        <v>618</v>
      </c>
      <c r="G74" s="368">
        <v>2016</v>
      </c>
      <c r="H74" s="370">
        <v>1250000</v>
      </c>
      <c r="I74" s="368" t="s">
        <v>942</v>
      </c>
      <c r="J74" s="368" t="s">
        <v>615</v>
      </c>
      <c r="K74" s="59"/>
      <c r="L74" s="59"/>
      <c r="M74" s="521"/>
    </row>
    <row r="75" spans="1:13" s="206" customFormat="1" ht="16.5" x14ac:dyDescent="0.3">
      <c r="A75" s="366">
        <v>52</v>
      </c>
      <c r="B75" s="374" t="s">
        <v>674</v>
      </c>
      <c r="C75" s="366" t="s">
        <v>938</v>
      </c>
      <c r="D75" s="367"/>
      <c r="E75" s="366" t="s">
        <v>672</v>
      </c>
      <c r="F75" s="368" t="s">
        <v>618</v>
      </c>
      <c r="G75" s="368">
        <v>2016</v>
      </c>
      <c r="H75" s="370">
        <v>600000</v>
      </c>
      <c r="I75" s="368" t="s">
        <v>942</v>
      </c>
      <c r="J75" s="368" t="s">
        <v>615</v>
      </c>
      <c r="K75" s="59"/>
      <c r="L75" s="59"/>
      <c r="M75" s="521"/>
    </row>
    <row r="76" spans="1:13" s="206" customFormat="1" ht="16.5" x14ac:dyDescent="0.3">
      <c r="A76" s="366">
        <v>53</v>
      </c>
      <c r="B76" s="374" t="s">
        <v>675</v>
      </c>
      <c r="C76" s="366" t="s">
        <v>938</v>
      </c>
      <c r="D76" s="367"/>
      <c r="E76" s="366" t="s">
        <v>672</v>
      </c>
      <c r="F76" s="368" t="s">
        <v>618</v>
      </c>
      <c r="G76" s="368">
        <v>2016</v>
      </c>
      <c r="H76" s="370">
        <v>400000</v>
      </c>
      <c r="I76" s="368" t="s">
        <v>591</v>
      </c>
      <c r="J76" s="368" t="s">
        <v>615</v>
      </c>
      <c r="K76" s="59"/>
      <c r="L76" s="59"/>
      <c r="M76" s="521"/>
    </row>
    <row r="77" spans="1:13" s="206" customFormat="1" ht="16.5" x14ac:dyDescent="0.3">
      <c r="A77" s="366">
        <v>54</v>
      </c>
      <c r="B77" s="374" t="s">
        <v>676</v>
      </c>
      <c r="C77" s="366" t="s">
        <v>938</v>
      </c>
      <c r="D77" s="367"/>
      <c r="E77" s="366" t="s">
        <v>672</v>
      </c>
      <c r="F77" s="368" t="s">
        <v>627</v>
      </c>
      <c r="G77" s="368">
        <v>2016</v>
      </c>
      <c r="H77" s="370">
        <v>750000</v>
      </c>
      <c r="I77" s="368" t="s">
        <v>942</v>
      </c>
      <c r="J77" s="368" t="s">
        <v>615</v>
      </c>
      <c r="K77" s="59"/>
      <c r="L77" s="59"/>
      <c r="M77" s="521"/>
    </row>
    <row r="78" spans="1:13" s="206" customFormat="1" ht="16.5" x14ac:dyDescent="0.3">
      <c r="A78" s="366">
        <v>55</v>
      </c>
      <c r="B78" s="374" t="s">
        <v>677</v>
      </c>
      <c r="C78" s="366" t="s">
        <v>938</v>
      </c>
      <c r="D78" s="367"/>
      <c r="E78" s="366" t="s">
        <v>672</v>
      </c>
      <c r="F78" s="368" t="s">
        <v>678</v>
      </c>
      <c r="G78" s="368">
        <v>2016</v>
      </c>
      <c r="H78" s="370">
        <v>60400</v>
      </c>
      <c r="I78" s="368" t="s">
        <v>591</v>
      </c>
      <c r="J78" s="368" t="s">
        <v>615</v>
      </c>
      <c r="K78" s="59"/>
      <c r="L78" s="59"/>
      <c r="M78" s="521"/>
    </row>
    <row r="79" spans="1:13" s="206" customFormat="1" ht="16.5" x14ac:dyDescent="0.3">
      <c r="A79" s="366">
        <v>56</v>
      </c>
      <c r="B79" s="374" t="s">
        <v>679</v>
      </c>
      <c r="C79" s="366" t="s">
        <v>938</v>
      </c>
      <c r="D79" s="367"/>
      <c r="E79" s="366" t="s">
        <v>672</v>
      </c>
      <c r="F79" s="368" t="s">
        <v>590</v>
      </c>
      <c r="G79" s="368">
        <v>2016</v>
      </c>
      <c r="H79" s="370">
        <v>2976000</v>
      </c>
      <c r="I79" s="368" t="s">
        <v>591</v>
      </c>
      <c r="J79" s="368" t="s">
        <v>615</v>
      </c>
      <c r="K79" s="59"/>
      <c r="L79" s="59"/>
      <c r="M79" s="521"/>
    </row>
    <row r="80" spans="1:13" s="206" customFormat="1" ht="16.5" x14ac:dyDescent="0.3">
      <c r="A80" s="366">
        <v>57</v>
      </c>
      <c r="B80" s="374" t="s">
        <v>680</v>
      </c>
      <c r="C80" s="366" t="s">
        <v>938</v>
      </c>
      <c r="D80" s="367"/>
      <c r="E80" s="366" t="s">
        <v>672</v>
      </c>
      <c r="F80" s="368" t="s">
        <v>681</v>
      </c>
      <c r="G80" s="368">
        <v>2016</v>
      </c>
      <c r="H80" s="370">
        <v>1050000</v>
      </c>
      <c r="I80" s="368" t="s">
        <v>605</v>
      </c>
      <c r="J80" s="368" t="s">
        <v>615</v>
      </c>
      <c r="K80" s="59"/>
      <c r="L80" s="59"/>
      <c r="M80" s="521"/>
    </row>
    <row r="81" spans="1:13" s="206" customFormat="1" ht="16.5" x14ac:dyDescent="0.3">
      <c r="A81" s="366">
        <v>58</v>
      </c>
      <c r="B81" s="374" t="s">
        <v>682</v>
      </c>
      <c r="C81" s="366" t="s">
        <v>938</v>
      </c>
      <c r="D81" s="367"/>
      <c r="E81" s="366" t="s">
        <v>672</v>
      </c>
      <c r="F81" s="368" t="s">
        <v>630</v>
      </c>
      <c r="G81" s="368">
        <v>2016</v>
      </c>
      <c r="H81" s="370">
        <v>750000</v>
      </c>
      <c r="I81" s="368" t="s">
        <v>942</v>
      </c>
      <c r="J81" s="368" t="s">
        <v>615</v>
      </c>
      <c r="K81" s="59"/>
      <c r="L81" s="59"/>
      <c r="M81" s="521"/>
    </row>
    <row r="82" spans="1:13" s="206" customFormat="1" ht="16.5" x14ac:dyDescent="0.3">
      <c r="A82" s="366">
        <v>59</v>
      </c>
      <c r="B82" s="374" t="s">
        <v>607</v>
      </c>
      <c r="C82" s="366" t="s">
        <v>938</v>
      </c>
      <c r="D82" s="367"/>
      <c r="E82" s="366" t="s">
        <v>672</v>
      </c>
      <c r="F82" s="368" t="s">
        <v>590</v>
      </c>
      <c r="G82" s="368">
        <v>2016</v>
      </c>
      <c r="H82" s="370">
        <v>5000000</v>
      </c>
      <c r="I82" s="368" t="s">
        <v>591</v>
      </c>
      <c r="J82" s="368" t="s">
        <v>615</v>
      </c>
      <c r="K82" s="59"/>
      <c r="L82" s="59"/>
      <c r="M82" s="521"/>
    </row>
    <row r="83" spans="1:13" s="206" customFormat="1" ht="16.5" x14ac:dyDescent="0.3">
      <c r="A83" s="366">
        <v>60</v>
      </c>
      <c r="B83" s="379" t="s">
        <v>683</v>
      </c>
      <c r="C83" s="366" t="s">
        <v>943</v>
      </c>
      <c r="D83" s="377"/>
      <c r="E83" s="366" t="s">
        <v>672</v>
      </c>
      <c r="F83" s="368" t="s">
        <v>643</v>
      </c>
      <c r="G83" s="382">
        <v>2016</v>
      </c>
      <c r="H83" s="370">
        <v>2300000</v>
      </c>
      <c r="I83" s="382" t="s">
        <v>605</v>
      </c>
      <c r="J83" s="382" t="s">
        <v>684</v>
      </c>
      <c r="K83" s="59"/>
      <c r="L83" s="59"/>
      <c r="M83" s="521"/>
    </row>
    <row r="84" spans="1:13" s="206" customFormat="1" ht="16.5" x14ac:dyDescent="0.3">
      <c r="A84" s="366">
        <v>61</v>
      </c>
      <c r="B84" s="374" t="s">
        <v>668</v>
      </c>
      <c r="C84" s="366" t="s">
        <v>938</v>
      </c>
      <c r="D84" s="367"/>
      <c r="E84" s="366" t="s">
        <v>672</v>
      </c>
      <c r="F84" s="368" t="s">
        <v>669</v>
      </c>
      <c r="G84" s="368">
        <v>2016</v>
      </c>
      <c r="H84" s="370">
        <v>240000</v>
      </c>
      <c r="I84" s="368" t="s">
        <v>591</v>
      </c>
      <c r="J84" s="368" t="s">
        <v>600</v>
      </c>
      <c r="K84" s="59"/>
      <c r="L84" s="59"/>
      <c r="M84" s="521"/>
    </row>
    <row r="85" spans="1:13" s="206" customFormat="1" ht="16.5" x14ac:dyDescent="0.3">
      <c r="A85" s="366">
        <v>62</v>
      </c>
      <c r="B85" s="374" t="s">
        <v>668</v>
      </c>
      <c r="C85" s="366" t="s">
        <v>938</v>
      </c>
      <c r="D85" s="367"/>
      <c r="E85" s="375" t="s">
        <v>685</v>
      </c>
      <c r="F85" s="368" t="s">
        <v>669</v>
      </c>
      <c r="G85" s="368">
        <v>2016</v>
      </c>
      <c r="H85" s="370">
        <v>240000</v>
      </c>
      <c r="I85" s="368" t="s">
        <v>591</v>
      </c>
      <c r="J85" s="368" t="s">
        <v>600</v>
      </c>
      <c r="K85" s="59"/>
      <c r="L85" s="59"/>
      <c r="M85" s="521"/>
    </row>
    <row r="86" spans="1:13" s="206" customFormat="1" ht="16.5" x14ac:dyDescent="0.3">
      <c r="A86" s="366">
        <v>63</v>
      </c>
      <c r="B86" s="374" t="s">
        <v>686</v>
      </c>
      <c r="C86" s="366" t="s">
        <v>938</v>
      </c>
      <c r="D86" s="367"/>
      <c r="E86" s="375" t="s">
        <v>685</v>
      </c>
      <c r="F86" s="368" t="s">
        <v>687</v>
      </c>
      <c r="G86" s="368">
        <v>2016</v>
      </c>
      <c r="H86" s="370">
        <v>560000</v>
      </c>
      <c r="I86" s="368" t="s">
        <v>591</v>
      </c>
      <c r="J86" s="368" t="s">
        <v>600</v>
      </c>
      <c r="K86" s="59"/>
      <c r="L86" s="59"/>
      <c r="M86" s="521"/>
    </row>
    <row r="87" spans="1:13" s="206" customFormat="1" ht="16.5" x14ac:dyDescent="0.3">
      <c r="A87" s="366">
        <v>64</v>
      </c>
      <c r="B87" s="374" t="s">
        <v>688</v>
      </c>
      <c r="C87" s="366" t="s">
        <v>938</v>
      </c>
      <c r="D87" s="367"/>
      <c r="E87" s="375" t="s">
        <v>685</v>
      </c>
      <c r="F87" s="368" t="s">
        <v>687</v>
      </c>
      <c r="G87" s="368">
        <v>2016</v>
      </c>
      <c r="H87" s="370">
        <v>70000</v>
      </c>
      <c r="I87" s="368" t="s">
        <v>591</v>
      </c>
      <c r="J87" s="368" t="s">
        <v>600</v>
      </c>
      <c r="K87" s="59"/>
      <c r="L87" s="59"/>
      <c r="M87" s="521"/>
    </row>
    <row r="88" spans="1:13" s="206" customFormat="1" ht="16.5" x14ac:dyDescent="0.3">
      <c r="A88" s="366">
        <v>65</v>
      </c>
      <c r="B88" s="374" t="s">
        <v>689</v>
      </c>
      <c r="C88" s="366" t="s">
        <v>938</v>
      </c>
      <c r="D88" s="367"/>
      <c r="E88" s="375" t="s">
        <v>685</v>
      </c>
      <c r="F88" s="368" t="s">
        <v>687</v>
      </c>
      <c r="G88" s="368">
        <v>2016</v>
      </c>
      <c r="H88" s="370">
        <v>200000</v>
      </c>
      <c r="I88" s="368" t="s">
        <v>591</v>
      </c>
      <c r="J88" s="368" t="s">
        <v>600</v>
      </c>
      <c r="K88" s="59"/>
      <c r="L88" s="59"/>
      <c r="M88" s="521"/>
    </row>
    <row r="89" spans="1:13" s="206" customFormat="1" ht="16.5" x14ac:dyDescent="0.3">
      <c r="A89" s="366">
        <v>66</v>
      </c>
      <c r="B89" s="374" t="s">
        <v>690</v>
      </c>
      <c r="C89" s="366" t="s">
        <v>938</v>
      </c>
      <c r="D89" s="367"/>
      <c r="E89" s="375" t="s">
        <v>685</v>
      </c>
      <c r="F89" s="368" t="s">
        <v>687</v>
      </c>
      <c r="G89" s="368">
        <v>2016</v>
      </c>
      <c r="H89" s="370">
        <v>100000</v>
      </c>
      <c r="I89" s="368" t="s">
        <v>591</v>
      </c>
      <c r="J89" s="368" t="s">
        <v>600</v>
      </c>
      <c r="K89" s="59"/>
      <c r="L89" s="59"/>
      <c r="M89" s="521"/>
    </row>
    <row r="90" spans="1:13" s="206" customFormat="1" ht="16.5" x14ac:dyDescent="0.3">
      <c r="A90" s="366">
        <v>67</v>
      </c>
      <c r="B90" s="374" t="s">
        <v>688</v>
      </c>
      <c r="C90" s="366" t="s">
        <v>938</v>
      </c>
      <c r="D90" s="367"/>
      <c r="E90" s="375" t="s">
        <v>685</v>
      </c>
      <c r="F90" s="368" t="s">
        <v>687</v>
      </c>
      <c r="G90" s="368">
        <v>2016</v>
      </c>
      <c r="H90" s="370">
        <v>200000</v>
      </c>
      <c r="I90" s="368" t="s">
        <v>591</v>
      </c>
      <c r="J90" s="368" t="s">
        <v>600</v>
      </c>
      <c r="K90" s="59"/>
      <c r="L90" s="59"/>
      <c r="M90" s="521"/>
    </row>
    <row r="91" spans="1:13" s="206" customFormat="1" ht="16.5" x14ac:dyDescent="0.3">
      <c r="A91" s="366">
        <v>68</v>
      </c>
      <c r="B91" s="374" t="s">
        <v>691</v>
      </c>
      <c r="C91" s="366" t="s">
        <v>944</v>
      </c>
      <c r="D91" s="377"/>
      <c r="E91" s="375" t="s">
        <v>685</v>
      </c>
      <c r="F91" s="368" t="s">
        <v>678</v>
      </c>
      <c r="G91" s="368">
        <v>2016</v>
      </c>
      <c r="H91" s="370">
        <v>50000</v>
      </c>
      <c r="I91" s="368" t="s">
        <v>591</v>
      </c>
      <c r="J91" s="368" t="s">
        <v>592</v>
      </c>
      <c r="K91" s="59"/>
      <c r="L91" s="59"/>
      <c r="M91" s="521"/>
    </row>
    <row r="92" spans="1:13" s="206" customFormat="1" ht="16.5" x14ac:dyDescent="0.3">
      <c r="A92" s="366">
        <v>69</v>
      </c>
      <c r="B92" s="374" t="s">
        <v>692</v>
      </c>
      <c r="C92" s="366" t="s">
        <v>938</v>
      </c>
      <c r="D92" s="367"/>
      <c r="E92" s="366" t="s">
        <v>693</v>
      </c>
      <c r="F92" s="368" t="s">
        <v>654</v>
      </c>
      <c r="G92" s="368">
        <v>3017</v>
      </c>
      <c r="H92" s="370">
        <v>1650000</v>
      </c>
      <c r="I92" s="368" t="s">
        <v>591</v>
      </c>
      <c r="J92" s="368" t="s">
        <v>694</v>
      </c>
      <c r="K92" s="59"/>
      <c r="L92" s="59"/>
      <c r="M92" s="521"/>
    </row>
    <row r="93" spans="1:13" s="206" customFormat="1" ht="16.5" x14ac:dyDescent="0.3">
      <c r="A93" s="366">
        <v>70</v>
      </c>
      <c r="B93" s="374" t="s">
        <v>679</v>
      </c>
      <c r="C93" s="366" t="s">
        <v>938</v>
      </c>
      <c r="D93" s="367"/>
      <c r="E93" s="366" t="s">
        <v>695</v>
      </c>
      <c r="F93" s="368" t="s">
        <v>590</v>
      </c>
      <c r="G93" s="368">
        <v>2017</v>
      </c>
      <c r="H93" s="370">
        <v>11550000</v>
      </c>
      <c r="I93" s="368" t="s">
        <v>591</v>
      </c>
      <c r="J93" s="368" t="s">
        <v>615</v>
      </c>
      <c r="K93" s="59"/>
      <c r="L93" s="59"/>
      <c r="M93" s="521"/>
    </row>
    <row r="94" spans="1:13" s="206" customFormat="1" ht="16.5" x14ac:dyDescent="0.3">
      <c r="A94" s="366">
        <v>71</v>
      </c>
      <c r="B94" s="374" t="s">
        <v>696</v>
      </c>
      <c r="C94" s="366" t="s">
        <v>938</v>
      </c>
      <c r="D94" s="367"/>
      <c r="E94" s="366" t="s">
        <v>695</v>
      </c>
      <c r="F94" s="368" t="s">
        <v>590</v>
      </c>
      <c r="G94" s="368">
        <v>2017</v>
      </c>
      <c r="H94" s="370">
        <v>6000000</v>
      </c>
      <c r="I94" s="368" t="s">
        <v>605</v>
      </c>
      <c r="J94" s="368" t="s">
        <v>697</v>
      </c>
      <c r="K94" s="59"/>
      <c r="L94" s="59"/>
      <c r="M94" s="521"/>
    </row>
    <row r="95" spans="1:13" s="206" customFormat="1" ht="16.5" x14ac:dyDescent="0.3">
      <c r="A95" s="366"/>
      <c r="B95" s="396" t="s">
        <v>635</v>
      </c>
      <c r="C95" s="397"/>
      <c r="D95" s="377"/>
      <c r="E95" s="375"/>
      <c r="F95" s="368"/>
      <c r="G95" s="368"/>
      <c r="H95" s="372">
        <f>SUM(H54:H94)</f>
        <v>114372900</v>
      </c>
      <c r="I95" s="368"/>
      <c r="J95" s="368"/>
      <c r="K95" s="59"/>
      <c r="L95" s="59"/>
      <c r="M95" s="521"/>
    </row>
    <row r="96" spans="1:13" s="206" customFormat="1" ht="16.5" x14ac:dyDescent="0.3">
      <c r="A96" s="389"/>
      <c r="B96" s="390"/>
      <c r="C96" s="398"/>
      <c r="D96" s="399"/>
      <c r="E96" s="392"/>
      <c r="F96" s="393"/>
      <c r="G96" s="393"/>
      <c r="H96" s="394"/>
      <c r="I96" s="393"/>
      <c r="J96" s="387"/>
      <c r="K96" s="59"/>
      <c r="L96" s="59"/>
      <c r="M96" s="521"/>
    </row>
    <row r="97" spans="1:13" s="206" customFormat="1" ht="9" customHeight="1" x14ac:dyDescent="0.25">
      <c r="A97" s="590" t="s">
        <v>246</v>
      </c>
      <c r="B97" s="360" t="s">
        <v>571</v>
      </c>
      <c r="C97" s="590" t="s">
        <v>572</v>
      </c>
      <c r="D97" s="590"/>
      <c r="E97" s="590"/>
      <c r="F97" s="489" t="s">
        <v>573</v>
      </c>
      <c r="G97" s="489" t="s">
        <v>574</v>
      </c>
      <c r="H97" s="361" t="s">
        <v>575</v>
      </c>
      <c r="I97" s="486" t="s">
        <v>576</v>
      </c>
      <c r="J97" s="591" t="s">
        <v>577</v>
      </c>
      <c r="K97" s="59"/>
      <c r="L97" s="59"/>
      <c r="M97" s="521"/>
    </row>
    <row r="98" spans="1:13" s="206" customFormat="1" x14ac:dyDescent="0.25">
      <c r="A98" s="590"/>
      <c r="B98" s="362" t="s">
        <v>578</v>
      </c>
      <c r="C98" s="484" t="s">
        <v>579</v>
      </c>
      <c r="D98" s="484" t="s">
        <v>580</v>
      </c>
      <c r="E98" s="484" t="s">
        <v>581</v>
      </c>
      <c r="F98" s="490" t="s">
        <v>582</v>
      </c>
      <c r="G98" s="490" t="s">
        <v>583</v>
      </c>
      <c r="H98" s="363" t="s">
        <v>583</v>
      </c>
      <c r="I98" s="487" t="s">
        <v>584</v>
      </c>
      <c r="J98" s="591"/>
      <c r="K98" s="59"/>
      <c r="L98" s="59"/>
      <c r="M98" s="521"/>
    </row>
    <row r="99" spans="1:13" s="206" customFormat="1" ht="16.5" x14ac:dyDescent="0.3">
      <c r="A99" s="366"/>
      <c r="B99" s="371" t="s">
        <v>636</v>
      </c>
      <c r="C99" s="397"/>
      <c r="D99" s="377"/>
      <c r="E99" s="375"/>
      <c r="F99" s="368"/>
      <c r="G99" s="368"/>
      <c r="H99" s="372">
        <f>H95</f>
        <v>114372900</v>
      </c>
      <c r="I99" s="368"/>
      <c r="J99" s="368"/>
      <c r="K99" s="59"/>
      <c r="L99" s="59"/>
      <c r="M99" s="521"/>
    </row>
    <row r="100" spans="1:13" s="206" customFormat="1" ht="16.5" x14ac:dyDescent="0.3">
      <c r="A100" s="366">
        <v>72</v>
      </c>
      <c r="B100" s="374" t="s">
        <v>698</v>
      </c>
      <c r="C100" s="366" t="s">
        <v>938</v>
      </c>
      <c r="D100" s="367"/>
      <c r="E100" s="366" t="s">
        <v>695</v>
      </c>
      <c r="F100" s="368" t="s">
        <v>590</v>
      </c>
      <c r="G100" s="368">
        <v>2017</v>
      </c>
      <c r="H100" s="370">
        <v>1600000</v>
      </c>
      <c r="I100" s="368" t="s">
        <v>591</v>
      </c>
      <c r="J100" s="368" t="s">
        <v>694</v>
      </c>
      <c r="K100" s="59"/>
      <c r="L100" s="59"/>
      <c r="M100" s="521"/>
    </row>
    <row r="101" spans="1:13" s="206" customFormat="1" ht="16.5" x14ac:dyDescent="0.3">
      <c r="A101" s="366">
        <v>73</v>
      </c>
      <c r="B101" s="374" t="s">
        <v>680</v>
      </c>
      <c r="C101" s="366" t="s">
        <v>938</v>
      </c>
      <c r="D101" s="367"/>
      <c r="E101" s="366" t="s">
        <v>695</v>
      </c>
      <c r="F101" s="368" t="s">
        <v>681</v>
      </c>
      <c r="G101" s="368">
        <v>2017</v>
      </c>
      <c r="H101" s="370">
        <v>595000</v>
      </c>
      <c r="I101" s="368" t="s">
        <v>605</v>
      </c>
      <c r="J101" s="368" t="s">
        <v>694</v>
      </c>
      <c r="K101" s="59"/>
      <c r="L101" s="59"/>
      <c r="M101" s="521"/>
    </row>
    <row r="102" spans="1:13" s="206" customFormat="1" ht="16.5" x14ac:dyDescent="0.3">
      <c r="A102" s="366">
        <v>74</v>
      </c>
      <c r="B102" s="374" t="s">
        <v>625</v>
      </c>
      <c r="C102" s="366" t="s">
        <v>938</v>
      </c>
      <c r="D102" s="367"/>
      <c r="E102" s="366" t="s">
        <v>699</v>
      </c>
      <c r="F102" s="368" t="s">
        <v>627</v>
      </c>
      <c r="G102" s="368">
        <v>2017</v>
      </c>
      <c r="H102" s="370">
        <v>1700000</v>
      </c>
      <c r="I102" s="368" t="s">
        <v>591</v>
      </c>
      <c r="J102" s="368" t="s">
        <v>600</v>
      </c>
      <c r="K102" s="59"/>
      <c r="L102" s="59"/>
      <c r="M102" s="521"/>
    </row>
    <row r="103" spans="1:13" s="206" customFormat="1" ht="16.5" x14ac:dyDescent="0.3">
      <c r="A103" s="366">
        <v>75</v>
      </c>
      <c r="B103" s="374" t="s">
        <v>700</v>
      </c>
      <c r="C103" s="366" t="s">
        <v>938</v>
      </c>
      <c r="D103" s="367"/>
      <c r="E103" s="366" t="s">
        <v>699</v>
      </c>
      <c r="F103" s="368" t="s">
        <v>701</v>
      </c>
      <c r="G103" s="368">
        <v>2017</v>
      </c>
      <c r="H103" s="370">
        <v>2500000</v>
      </c>
      <c r="I103" s="368" t="s">
        <v>591</v>
      </c>
      <c r="J103" s="368" t="s">
        <v>615</v>
      </c>
      <c r="K103" s="59"/>
      <c r="L103" s="59"/>
      <c r="M103" s="521"/>
    </row>
    <row r="104" spans="1:13" s="206" customFormat="1" ht="16.5" x14ac:dyDescent="0.3">
      <c r="A104" s="366">
        <v>76</v>
      </c>
      <c r="B104" s="374" t="s">
        <v>607</v>
      </c>
      <c r="C104" s="366" t="s">
        <v>938</v>
      </c>
      <c r="D104" s="367"/>
      <c r="E104" s="366" t="s">
        <v>702</v>
      </c>
      <c r="F104" s="368" t="s">
        <v>590</v>
      </c>
      <c r="G104" s="368">
        <v>2017</v>
      </c>
      <c r="H104" s="370">
        <v>5000000</v>
      </c>
      <c r="I104" s="368" t="s">
        <v>591</v>
      </c>
      <c r="J104" s="368" t="s">
        <v>615</v>
      </c>
      <c r="K104" s="59"/>
      <c r="L104" s="59"/>
      <c r="M104" s="521"/>
    </row>
    <row r="105" spans="1:13" s="206" customFormat="1" ht="16.5" x14ac:dyDescent="0.3">
      <c r="A105" s="366">
        <v>77</v>
      </c>
      <c r="B105" s="374" t="s">
        <v>703</v>
      </c>
      <c r="C105" s="366" t="s">
        <v>938</v>
      </c>
      <c r="D105" s="369"/>
      <c r="E105" s="366" t="s">
        <v>702</v>
      </c>
      <c r="F105" s="368" t="s">
        <v>590</v>
      </c>
      <c r="G105" s="368">
        <v>2017</v>
      </c>
      <c r="H105" s="370">
        <v>2000000</v>
      </c>
      <c r="I105" s="368" t="s">
        <v>591</v>
      </c>
      <c r="J105" s="368" t="s">
        <v>694</v>
      </c>
      <c r="K105" s="59"/>
      <c r="L105" s="59"/>
      <c r="M105" s="521"/>
    </row>
    <row r="106" spans="1:13" s="206" customFormat="1" ht="16.5" x14ac:dyDescent="0.3">
      <c r="A106" s="366">
        <v>78</v>
      </c>
      <c r="B106" s="374" t="s">
        <v>704</v>
      </c>
      <c r="C106" s="366" t="s">
        <v>938</v>
      </c>
      <c r="D106" s="367"/>
      <c r="E106" s="375">
        <v>43290</v>
      </c>
      <c r="F106" s="368" t="s">
        <v>705</v>
      </c>
      <c r="G106" s="368">
        <v>2018</v>
      </c>
      <c r="H106" s="370">
        <v>3800000</v>
      </c>
      <c r="I106" s="366" t="s">
        <v>942</v>
      </c>
      <c r="J106" s="368" t="s">
        <v>615</v>
      </c>
      <c r="K106" s="59"/>
      <c r="L106" s="59"/>
      <c r="M106" s="521"/>
    </row>
    <row r="107" spans="1:13" s="206" customFormat="1" ht="16.5" x14ac:dyDescent="0.3">
      <c r="A107" s="366">
        <v>79</v>
      </c>
      <c r="B107" s="374" t="s">
        <v>706</v>
      </c>
      <c r="C107" s="366" t="s">
        <v>938</v>
      </c>
      <c r="D107" s="367"/>
      <c r="E107" s="375" t="s">
        <v>707</v>
      </c>
      <c r="F107" s="368" t="s">
        <v>649</v>
      </c>
      <c r="G107" s="368">
        <v>2018</v>
      </c>
      <c r="H107" s="370">
        <v>2000000</v>
      </c>
      <c r="I107" s="366" t="s">
        <v>591</v>
      </c>
      <c r="J107" s="368" t="s">
        <v>615</v>
      </c>
      <c r="K107" s="59"/>
      <c r="L107" s="59"/>
      <c r="M107" s="521"/>
    </row>
    <row r="108" spans="1:13" s="206" customFormat="1" ht="16.5" x14ac:dyDescent="0.3">
      <c r="A108" s="366">
        <v>80</v>
      </c>
      <c r="B108" s="400" t="s">
        <v>708</v>
      </c>
      <c r="C108" s="366" t="s">
        <v>938</v>
      </c>
      <c r="D108" s="401"/>
      <c r="E108" s="402" t="s">
        <v>709</v>
      </c>
      <c r="F108" s="368" t="s">
        <v>663</v>
      </c>
      <c r="G108" s="368">
        <v>2018</v>
      </c>
      <c r="H108" s="403">
        <v>1500000</v>
      </c>
      <c r="I108" s="366" t="s">
        <v>591</v>
      </c>
      <c r="J108" s="368" t="s">
        <v>4</v>
      </c>
      <c r="K108" s="59"/>
      <c r="L108" s="59"/>
      <c r="M108" s="521"/>
    </row>
    <row r="109" spans="1:13" s="206" customFormat="1" ht="16.5" x14ac:dyDescent="0.3">
      <c r="A109" s="366">
        <v>81</v>
      </c>
      <c r="B109" s="400" t="s">
        <v>710</v>
      </c>
      <c r="C109" s="366" t="s">
        <v>938</v>
      </c>
      <c r="D109" s="401"/>
      <c r="E109" s="402" t="s">
        <v>709</v>
      </c>
      <c r="F109" s="368" t="s">
        <v>663</v>
      </c>
      <c r="G109" s="368">
        <v>2018</v>
      </c>
      <c r="H109" s="403">
        <v>30000</v>
      </c>
      <c r="I109" s="366" t="s">
        <v>591</v>
      </c>
      <c r="J109" s="368" t="s">
        <v>4</v>
      </c>
      <c r="K109" s="59"/>
      <c r="L109" s="59"/>
      <c r="M109" s="521"/>
    </row>
    <row r="110" spans="1:13" s="206" customFormat="1" ht="16.5" x14ac:dyDescent="0.3">
      <c r="A110" s="366">
        <v>82</v>
      </c>
      <c r="B110" s="400" t="s">
        <v>711</v>
      </c>
      <c r="C110" s="366" t="s">
        <v>938</v>
      </c>
      <c r="D110" s="401"/>
      <c r="E110" s="402" t="s">
        <v>709</v>
      </c>
      <c r="F110" s="368" t="s">
        <v>663</v>
      </c>
      <c r="G110" s="368">
        <v>2018</v>
      </c>
      <c r="H110" s="403">
        <v>660000</v>
      </c>
      <c r="I110" s="366" t="s">
        <v>591</v>
      </c>
      <c r="J110" s="368" t="s">
        <v>4</v>
      </c>
      <c r="K110" s="59"/>
      <c r="L110" s="59"/>
      <c r="M110" s="521"/>
    </row>
    <row r="111" spans="1:13" s="206" customFormat="1" ht="16.5" x14ac:dyDescent="0.3">
      <c r="A111" s="366">
        <v>83</v>
      </c>
      <c r="B111" s="400" t="s">
        <v>712</v>
      </c>
      <c r="C111" s="366" t="s">
        <v>938</v>
      </c>
      <c r="D111" s="401"/>
      <c r="E111" s="402" t="s">
        <v>709</v>
      </c>
      <c r="F111" s="368" t="s">
        <v>663</v>
      </c>
      <c r="G111" s="368">
        <v>2018</v>
      </c>
      <c r="H111" s="403">
        <v>15000</v>
      </c>
      <c r="I111" s="366" t="s">
        <v>591</v>
      </c>
      <c r="J111" s="368" t="s">
        <v>4</v>
      </c>
      <c r="K111" s="59"/>
      <c r="L111" s="59"/>
      <c r="M111" s="521"/>
    </row>
    <row r="112" spans="1:13" s="206" customFormat="1" ht="16.5" x14ac:dyDescent="0.3">
      <c r="A112" s="366">
        <v>84</v>
      </c>
      <c r="B112" s="374" t="s">
        <v>713</v>
      </c>
      <c r="C112" s="366" t="s">
        <v>938</v>
      </c>
      <c r="D112" s="367"/>
      <c r="E112" s="375">
        <v>43742</v>
      </c>
      <c r="F112" s="368" t="s">
        <v>705</v>
      </c>
      <c r="G112" s="368">
        <v>2019</v>
      </c>
      <c r="H112" s="370">
        <v>7975000</v>
      </c>
      <c r="I112" s="366" t="s">
        <v>591</v>
      </c>
      <c r="J112" s="368" t="s">
        <v>714</v>
      </c>
      <c r="K112" s="59"/>
      <c r="L112" s="59"/>
      <c r="M112" s="521"/>
    </row>
    <row r="113" spans="1:13" s="206" customFormat="1" ht="16.5" x14ac:dyDescent="0.3">
      <c r="A113" s="366">
        <v>85</v>
      </c>
      <c r="B113" s="374" t="s">
        <v>715</v>
      </c>
      <c r="C113" s="366" t="s">
        <v>938</v>
      </c>
      <c r="D113" s="367"/>
      <c r="E113" s="375">
        <v>43529</v>
      </c>
      <c r="F113" s="368" t="s">
        <v>649</v>
      </c>
      <c r="G113" s="368">
        <v>2019</v>
      </c>
      <c r="H113" s="370">
        <v>5500000</v>
      </c>
      <c r="I113" s="366" t="s">
        <v>591</v>
      </c>
      <c r="J113" s="368" t="s">
        <v>4</v>
      </c>
      <c r="K113" s="59"/>
      <c r="L113" s="59"/>
      <c r="M113" s="521"/>
    </row>
    <row r="114" spans="1:13" s="206" customFormat="1" ht="16.5" x14ac:dyDescent="0.3">
      <c r="A114" s="366">
        <v>86</v>
      </c>
      <c r="B114" s="374" t="s">
        <v>665</v>
      </c>
      <c r="C114" s="366" t="s">
        <v>938</v>
      </c>
      <c r="D114" s="367"/>
      <c r="E114" s="375">
        <v>43529</v>
      </c>
      <c r="F114" s="368" t="s">
        <v>590</v>
      </c>
      <c r="G114" s="368">
        <v>2019</v>
      </c>
      <c r="H114" s="370">
        <v>2310000</v>
      </c>
      <c r="I114" s="366" t="s">
        <v>591</v>
      </c>
      <c r="J114" s="368" t="s">
        <v>4</v>
      </c>
      <c r="K114" s="59"/>
      <c r="L114" s="59"/>
      <c r="M114" s="521"/>
    </row>
    <row r="115" spans="1:13" s="206" customFormat="1" ht="17.25" customHeight="1" x14ac:dyDescent="0.3">
      <c r="A115" s="366">
        <v>87</v>
      </c>
      <c r="B115" s="374" t="s">
        <v>665</v>
      </c>
      <c r="C115" s="366" t="s">
        <v>936</v>
      </c>
      <c r="D115" s="366" t="s">
        <v>945</v>
      </c>
      <c r="E115" s="375">
        <v>43891</v>
      </c>
      <c r="F115" s="368" t="s">
        <v>590</v>
      </c>
      <c r="G115" s="368">
        <v>2020</v>
      </c>
      <c r="H115" s="370">
        <v>8151110</v>
      </c>
      <c r="I115" s="366" t="s">
        <v>591</v>
      </c>
      <c r="J115" s="368" t="s">
        <v>716</v>
      </c>
      <c r="K115" s="59"/>
      <c r="L115" s="59"/>
      <c r="M115" s="521"/>
    </row>
    <row r="116" spans="1:13" s="206" customFormat="1" ht="17.25" customHeight="1" x14ac:dyDescent="0.3">
      <c r="A116" s="366">
        <v>88</v>
      </c>
      <c r="B116" s="374" t="s">
        <v>715</v>
      </c>
      <c r="C116" s="366" t="s">
        <v>936</v>
      </c>
      <c r="D116" s="366" t="s">
        <v>945</v>
      </c>
      <c r="E116" s="375">
        <v>43891</v>
      </c>
      <c r="F116" s="368" t="s">
        <v>649</v>
      </c>
      <c r="G116" s="368">
        <v>2020</v>
      </c>
      <c r="H116" s="370">
        <v>50160000</v>
      </c>
      <c r="I116" s="366" t="s">
        <v>591</v>
      </c>
      <c r="J116" s="368" t="s">
        <v>716</v>
      </c>
      <c r="K116" s="59"/>
      <c r="L116" s="59"/>
      <c r="M116" s="521"/>
    </row>
    <row r="117" spans="1:13" s="206" customFormat="1" ht="17.25" customHeight="1" x14ac:dyDescent="0.3">
      <c r="A117" s="366">
        <v>89</v>
      </c>
      <c r="B117" s="374" t="s">
        <v>717</v>
      </c>
      <c r="C117" s="366" t="s">
        <v>946</v>
      </c>
      <c r="D117" s="369"/>
      <c r="E117" s="404" t="s">
        <v>718</v>
      </c>
      <c r="F117" s="368" t="s">
        <v>719</v>
      </c>
      <c r="G117" s="368">
        <v>2020</v>
      </c>
      <c r="H117" s="370">
        <v>8850000</v>
      </c>
      <c r="I117" s="368" t="s">
        <v>591</v>
      </c>
      <c r="J117" s="368" t="s">
        <v>4</v>
      </c>
      <c r="K117" s="494"/>
      <c r="L117" s="494"/>
      <c r="M117" s="495"/>
    </row>
    <row r="118" spans="1:13" s="205" customFormat="1" ht="17.25" customHeight="1" x14ac:dyDescent="0.3">
      <c r="A118" s="366">
        <v>90</v>
      </c>
      <c r="B118" s="374" t="s">
        <v>947</v>
      </c>
      <c r="C118" s="366" t="s">
        <v>946</v>
      </c>
      <c r="D118" s="369"/>
      <c r="E118" s="404" t="s">
        <v>720</v>
      </c>
      <c r="F118" s="368" t="s">
        <v>643</v>
      </c>
      <c r="G118" s="368">
        <v>2020</v>
      </c>
      <c r="H118" s="370">
        <v>9960000</v>
      </c>
      <c r="I118" s="368" t="s">
        <v>591</v>
      </c>
      <c r="J118" s="368" t="s">
        <v>721</v>
      </c>
      <c r="K118" s="494"/>
      <c r="L118" s="494"/>
      <c r="M118" s="495"/>
    </row>
    <row r="119" spans="1:13" s="205" customFormat="1" ht="17.25" customHeight="1" x14ac:dyDescent="0.3">
      <c r="A119" s="366">
        <v>91</v>
      </c>
      <c r="B119" s="374" t="s">
        <v>722</v>
      </c>
      <c r="C119" s="368" t="s">
        <v>936</v>
      </c>
      <c r="D119" s="368" t="s">
        <v>948</v>
      </c>
      <c r="E119" s="404" t="s">
        <v>723</v>
      </c>
      <c r="F119" s="368" t="s">
        <v>724</v>
      </c>
      <c r="G119" s="368">
        <v>2020</v>
      </c>
      <c r="H119" s="370">
        <v>1416980</v>
      </c>
      <c r="I119" s="368" t="s">
        <v>591</v>
      </c>
      <c r="J119" s="368" t="s">
        <v>725</v>
      </c>
      <c r="K119" s="494"/>
      <c r="L119" s="494"/>
      <c r="M119" s="495"/>
    </row>
    <row r="120" spans="1:13" s="205" customFormat="1" ht="17.25" customHeight="1" x14ac:dyDescent="0.3">
      <c r="A120" s="366">
        <v>92</v>
      </c>
      <c r="B120" s="405" t="s">
        <v>949</v>
      </c>
      <c r="C120" s="368" t="s">
        <v>946</v>
      </c>
      <c r="D120" s="368"/>
      <c r="E120" s="404">
        <v>44502</v>
      </c>
      <c r="F120" s="368" t="s">
        <v>627</v>
      </c>
      <c r="G120" s="368">
        <v>2021</v>
      </c>
      <c r="H120" s="370">
        <v>2500000</v>
      </c>
      <c r="I120" s="368" t="s">
        <v>591</v>
      </c>
      <c r="J120" s="368" t="s">
        <v>950</v>
      </c>
      <c r="K120" s="494"/>
      <c r="L120" s="494"/>
      <c r="M120" s="495"/>
    </row>
    <row r="121" spans="1:13" s="205" customFormat="1" ht="17.25" customHeight="1" x14ac:dyDescent="0.3">
      <c r="A121" s="366">
        <v>93</v>
      </c>
      <c r="B121" s="374" t="s">
        <v>951</v>
      </c>
      <c r="C121" s="368" t="s">
        <v>946</v>
      </c>
      <c r="D121" s="368"/>
      <c r="E121" s="404" t="s">
        <v>952</v>
      </c>
      <c r="F121" s="368" t="s">
        <v>618</v>
      </c>
      <c r="G121" s="368">
        <v>2021</v>
      </c>
      <c r="H121" s="370">
        <v>5000000</v>
      </c>
      <c r="I121" s="368" t="s">
        <v>591</v>
      </c>
      <c r="J121" s="368" t="s">
        <v>1796</v>
      </c>
      <c r="K121" s="494"/>
      <c r="L121" s="494"/>
      <c r="M121" s="495"/>
    </row>
    <row r="122" spans="1:13" s="205" customFormat="1" ht="17.25" customHeight="1" x14ac:dyDescent="0.3">
      <c r="A122" s="366">
        <v>94</v>
      </c>
      <c r="B122" s="374" t="s">
        <v>953</v>
      </c>
      <c r="C122" s="368" t="s">
        <v>946</v>
      </c>
      <c r="D122" s="368"/>
      <c r="E122" s="404" t="s">
        <v>952</v>
      </c>
      <c r="F122" s="368" t="s">
        <v>954</v>
      </c>
      <c r="G122" s="368">
        <v>2021</v>
      </c>
      <c r="H122" s="370">
        <v>6000000</v>
      </c>
      <c r="I122" s="368" t="s">
        <v>591</v>
      </c>
      <c r="J122" s="368" t="s">
        <v>1796</v>
      </c>
      <c r="K122" s="494"/>
      <c r="L122" s="494"/>
      <c r="M122" s="495"/>
    </row>
    <row r="123" spans="1:13" s="205" customFormat="1" ht="17.25" customHeight="1" x14ac:dyDescent="0.3">
      <c r="A123" s="366">
        <v>95</v>
      </c>
      <c r="B123" s="374" t="s">
        <v>955</v>
      </c>
      <c r="C123" s="368" t="s">
        <v>946</v>
      </c>
      <c r="D123" s="368"/>
      <c r="E123" s="404" t="s">
        <v>952</v>
      </c>
      <c r="F123" s="368" t="s">
        <v>654</v>
      </c>
      <c r="G123" s="368">
        <v>2021</v>
      </c>
      <c r="H123" s="370">
        <v>6500000</v>
      </c>
      <c r="I123" s="368" t="s">
        <v>591</v>
      </c>
      <c r="J123" s="368" t="s">
        <v>1796</v>
      </c>
      <c r="K123" s="494"/>
      <c r="L123" s="494"/>
      <c r="M123" s="495"/>
    </row>
    <row r="124" spans="1:13" s="205" customFormat="1" ht="17.25" customHeight="1" x14ac:dyDescent="0.3">
      <c r="A124" s="366">
        <v>96</v>
      </c>
      <c r="B124" s="374" t="s">
        <v>647</v>
      </c>
      <c r="C124" s="368" t="s">
        <v>946</v>
      </c>
      <c r="D124" s="368"/>
      <c r="E124" s="404" t="s">
        <v>952</v>
      </c>
      <c r="F124" s="368" t="s">
        <v>649</v>
      </c>
      <c r="G124" s="368">
        <v>2021</v>
      </c>
      <c r="H124" s="370">
        <v>6000000</v>
      </c>
      <c r="I124" s="368" t="s">
        <v>591</v>
      </c>
      <c r="J124" s="368" t="s">
        <v>4</v>
      </c>
      <c r="K124" s="494"/>
      <c r="L124" s="494"/>
      <c r="M124" s="495"/>
    </row>
    <row r="125" spans="1:13" s="205" customFormat="1" ht="17.25" customHeight="1" x14ac:dyDescent="0.3">
      <c r="A125" s="366">
        <v>97</v>
      </c>
      <c r="B125" s="374" t="s">
        <v>956</v>
      </c>
      <c r="C125" s="368" t="s">
        <v>946</v>
      </c>
      <c r="D125" s="368"/>
      <c r="E125" s="404" t="s">
        <v>957</v>
      </c>
      <c r="F125" s="368" t="s">
        <v>735</v>
      </c>
      <c r="G125" s="368">
        <v>2021</v>
      </c>
      <c r="H125" s="370">
        <v>540000</v>
      </c>
      <c r="I125" s="368" t="s">
        <v>591</v>
      </c>
      <c r="J125" s="368" t="s">
        <v>600</v>
      </c>
      <c r="K125" s="494"/>
      <c r="L125" s="494"/>
      <c r="M125" s="495"/>
    </row>
    <row r="126" spans="1:13" s="205" customFormat="1" ht="17.25" customHeight="1" x14ac:dyDescent="0.3">
      <c r="A126" s="366">
        <v>98</v>
      </c>
      <c r="B126" s="374" t="s">
        <v>958</v>
      </c>
      <c r="C126" s="368" t="s">
        <v>946</v>
      </c>
      <c r="D126" s="368"/>
      <c r="E126" s="404" t="s">
        <v>959</v>
      </c>
      <c r="F126" s="368" t="s">
        <v>960</v>
      </c>
      <c r="G126" s="368">
        <v>2021</v>
      </c>
      <c r="H126" s="370">
        <v>600000</v>
      </c>
      <c r="I126" s="368" t="s">
        <v>591</v>
      </c>
      <c r="J126" s="368" t="s">
        <v>950</v>
      </c>
      <c r="K126" s="494"/>
      <c r="L126" s="494"/>
      <c r="M126" s="495"/>
    </row>
    <row r="127" spans="1:13" s="205" customFormat="1" ht="17.25" customHeight="1" x14ac:dyDescent="0.3">
      <c r="A127" s="366">
        <v>99</v>
      </c>
      <c r="B127" s="374" t="s">
        <v>1800</v>
      </c>
      <c r="C127" s="368" t="s">
        <v>936</v>
      </c>
      <c r="D127" s="368"/>
      <c r="E127" s="404" t="s">
        <v>1801</v>
      </c>
      <c r="F127" s="368" t="s">
        <v>654</v>
      </c>
      <c r="G127" s="368">
        <v>2021</v>
      </c>
      <c r="H127" s="370">
        <v>1702800</v>
      </c>
      <c r="I127" s="368" t="s">
        <v>591</v>
      </c>
      <c r="J127" s="368"/>
      <c r="K127" s="494"/>
      <c r="L127" s="494"/>
      <c r="M127" s="495"/>
    </row>
    <row r="128" spans="1:13" s="205" customFormat="1" ht="17.25" customHeight="1" x14ac:dyDescent="0.25">
      <c r="A128" s="397"/>
      <c r="B128" s="406" t="s">
        <v>729</v>
      </c>
      <c r="C128" s="397"/>
      <c r="D128" s="377"/>
      <c r="E128" s="407"/>
      <c r="F128" s="408"/>
      <c r="G128" s="409"/>
      <c r="H128" s="410">
        <f>SUM(H99:H127)</f>
        <v>258938790</v>
      </c>
      <c r="I128" s="377"/>
      <c r="J128" s="408"/>
      <c r="K128" s="522"/>
      <c r="L128" s="522"/>
      <c r="M128" s="523"/>
    </row>
    <row r="129" spans="1:13" s="205" customFormat="1" ht="17.25" customHeight="1" x14ac:dyDescent="0.3">
      <c r="A129" s="364" t="s">
        <v>730</v>
      </c>
      <c r="B129" s="411" t="s">
        <v>731</v>
      </c>
      <c r="C129" s="366"/>
      <c r="D129" s="367"/>
      <c r="E129" s="366"/>
      <c r="F129" s="368"/>
      <c r="G129" s="369"/>
      <c r="H129" s="370"/>
      <c r="I129" s="367"/>
      <c r="J129" s="368"/>
      <c r="K129" s="59"/>
      <c r="L129" s="59"/>
      <c r="M129" s="521"/>
    </row>
    <row r="130" spans="1:13" s="210" customFormat="1" ht="16.5" x14ac:dyDescent="0.3">
      <c r="A130" s="366">
        <v>1</v>
      </c>
      <c r="B130" s="374" t="s">
        <v>732</v>
      </c>
      <c r="C130" s="366" t="s">
        <v>938</v>
      </c>
      <c r="D130" s="367"/>
      <c r="E130" s="366" t="s">
        <v>961</v>
      </c>
      <c r="F130" s="368" t="s">
        <v>733</v>
      </c>
      <c r="G130" s="378">
        <v>2009</v>
      </c>
      <c r="H130" s="370">
        <v>150000000</v>
      </c>
      <c r="I130" s="368" t="s">
        <v>591</v>
      </c>
      <c r="J130" s="378" t="s">
        <v>600</v>
      </c>
      <c r="K130" s="59"/>
      <c r="L130" s="59"/>
      <c r="M130" s="521"/>
    </row>
    <row r="131" spans="1:13" s="206" customFormat="1" ht="16.5" x14ac:dyDescent="0.3">
      <c r="A131" s="366">
        <v>2</v>
      </c>
      <c r="B131" s="374" t="s">
        <v>734</v>
      </c>
      <c r="C131" s="368" t="s">
        <v>944</v>
      </c>
      <c r="D131" s="369"/>
      <c r="E131" s="368" t="s">
        <v>632</v>
      </c>
      <c r="F131" s="368" t="s">
        <v>735</v>
      </c>
      <c r="G131" s="368">
        <v>2012</v>
      </c>
      <c r="H131" s="370">
        <v>58087000</v>
      </c>
      <c r="I131" s="368" t="s">
        <v>591</v>
      </c>
      <c r="J131" s="368" t="s">
        <v>592</v>
      </c>
      <c r="K131" s="59"/>
      <c r="L131" s="59"/>
      <c r="M131" s="521"/>
    </row>
    <row r="132" spans="1:13" s="206" customFormat="1" ht="16.5" x14ac:dyDescent="0.3">
      <c r="A132" s="366">
        <v>3</v>
      </c>
      <c r="B132" s="374" t="s">
        <v>736</v>
      </c>
      <c r="C132" s="366" t="s">
        <v>944</v>
      </c>
      <c r="D132" s="367"/>
      <c r="E132" s="375">
        <v>41765</v>
      </c>
      <c r="F132" s="368" t="s">
        <v>737</v>
      </c>
      <c r="G132" s="368">
        <v>2014</v>
      </c>
      <c r="H132" s="370">
        <v>18000000</v>
      </c>
      <c r="I132" s="368" t="s">
        <v>591</v>
      </c>
      <c r="J132" s="368" t="s">
        <v>592</v>
      </c>
      <c r="K132" s="59"/>
      <c r="L132" s="59"/>
      <c r="M132" s="521"/>
    </row>
    <row r="133" spans="1:13" s="206" customFormat="1" ht="16.5" x14ac:dyDescent="0.3">
      <c r="A133" s="366">
        <v>4</v>
      </c>
      <c r="B133" s="374" t="s">
        <v>734</v>
      </c>
      <c r="C133" s="366" t="s">
        <v>938</v>
      </c>
      <c r="D133" s="367"/>
      <c r="E133" s="366" t="s">
        <v>662</v>
      </c>
      <c r="F133" s="368" t="s">
        <v>735</v>
      </c>
      <c r="G133" s="368">
        <v>2015</v>
      </c>
      <c r="H133" s="370">
        <v>57500000</v>
      </c>
      <c r="I133" s="368" t="s">
        <v>591</v>
      </c>
      <c r="J133" s="368" t="s">
        <v>615</v>
      </c>
      <c r="K133" s="59"/>
      <c r="L133" s="59"/>
      <c r="M133" s="521"/>
    </row>
    <row r="134" spans="1:13" s="206" customFormat="1" ht="16.5" x14ac:dyDescent="0.3">
      <c r="A134" s="366">
        <v>5</v>
      </c>
      <c r="B134" s="374" t="s">
        <v>738</v>
      </c>
      <c r="C134" s="366" t="s">
        <v>938</v>
      </c>
      <c r="D134" s="367"/>
      <c r="E134" s="366" t="s">
        <v>662</v>
      </c>
      <c r="F134" s="368" t="s">
        <v>739</v>
      </c>
      <c r="G134" s="368">
        <v>2015</v>
      </c>
      <c r="H134" s="370">
        <v>13000000</v>
      </c>
      <c r="I134" s="368" t="s">
        <v>591</v>
      </c>
      <c r="J134" s="368" t="s">
        <v>600</v>
      </c>
      <c r="K134" s="59"/>
      <c r="L134" s="59"/>
      <c r="M134" s="521"/>
    </row>
    <row r="135" spans="1:13" s="206" customFormat="1" ht="16.5" x14ac:dyDescent="0.3">
      <c r="A135" s="366">
        <v>6</v>
      </c>
      <c r="B135" s="374" t="s">
        <v>740</v>
      </c>
      <c r="C135" s="366" t="s">
        <v>938</v>
      </c>
      <c r="D135" s="367"/>
      <c r="E135" s="366" t="s">
        <v>662</v>
      </c>
      <c r="F135" s="368" t="s">
        <v>741</v>
      </c>
      <c r="G135" s="368">
        <v>2015</v>
      </c>
      <c r="H135" s="370">
        <v>130000000</v>
      </c>
      <c r="I135" s="368" t="s">
        <v>591</v>
      </c>
      <c r="J135" s="368" t="s">
        <v>742</v>
      </c>
      <c r="K135" s="59"/>
      <c r="L135" s="59"/>
      <c r="M135" s="521"/>
    </row>
    <row r="136" spans="1:13" s="206" customFormat="1" ht="16.5" x14ac:dyDescent="0.3">
      <c r="A136" s="366">
        <v>7</v>
      </c>
      <c r="B136" s="374" t="s">
        <v>734</v>
      </c>
      <c r="C136" s="366" t="s">
        <v>938</v>
      </c>
      <c r="D136" s="367"/>
      <c r="E136" s="366" t="s">
        <v>672</v>
      </c>
      <c r="F136" s="368" t="s">
        <v>735</v>
      </c>
      <c r="G136" s="368">
        <v>2016</v>
      </c>
      <c r="H136" s="370">
        <v>61142500</v>
      </c>
      <c r="I136" s="368" t="s">
        <v>591</v>
      </c>
      <c r="J136" s="368" t="s">
        <v>615</v>
      </c>
      <c r="K136" s="59"/>
      <c r="L136" s="59"/>
      <c r="M136" s="521"/>
    </row>
    <row r="137" spans="1:13" s="206" customFormat="1" ht="16.5" x14ac:dyDescent="0.3">
      <c r="A137" s="366">
        <v>8</v>
      </c>
      <c r="B137" s="374" t="s">
        <v>743</v>
      </c>
      <c r="C137" s="366" t="s">
        <v>938</v>
      </c>
      <c r="D137" s="367"/>
      <c r="E137" s="366" t="s">
        <v>672</v>
      </c>
      <c r="F137" s="368" t="s">
        <v>744</v>
      </c>
      <c r="G137" s="368">
        <v>2016</v>
      </c>
      <c r="H137" s="370">
        <v>31166000</v>
      </c>
      <c r="I137" s="368" t="s">
        <v>591</v>
      </c>
      <c r="J137" s="368" t="s">
        <v>615</v>
      </c>
      <c r="K137" s="59"/>
      <c r="L137" s="59"/>
      <c r="M137" s="521"/>
    </row>
    <row r="138" spans="1:13" s="206" customFormat="1" ht="16.5" x14ac:dyDescent="0.3">
      <c r="A138" s="366">
        <v>9</v>
      </c>
      <c r="B138" s="374" t="s">
        <v>745</v>
      </c>
      <c r="C138" s="366" t="s">
        <v>938</v>
      </c>
      <c r="D138" s="367"/>
      <c r="E138" s="366" t="s">
        <v>672</v>
      </c>
      <c r="F138" s="368" t="s">
        <v>746</v>
      </c>
      <c r="G138" s="368">
        <v>2017</v>
      </c>
      <c r="H138" s="370">
        <v>50000000</v>
      </c>
      <c r="I138" s="368" t="s">
        <v>591</v>
      </c>
      <c r="J138" s="368" t="s">
        <v>747</v>
      </c>
      <c r="K138" s="59"/>
      <c r="L138" s="59"/>
      <c r="M138" s="521"/>
    </row>
    <row r="139" spans="1:13" s="206" customFormat="1" ht="16.5" x14ac:dyDescent="0.3">
      <c r="A139" s="366">
        <v>10</v>
      </c>
      <c r="B139" s="374" t="s">
        <v>748</v>
      </c>
      <c r="C139" s="366" t="s">
        <v>938</v>
      </c>
      <c r="D139" s="367"/>
      <c r="E139" s="366" t="s">
        <v>749</v>
      </c>
      <c r="F139" s="368" t="s">
        <v>750</v>
      </c>
      <c r="G139" s="368">
        <v>2018</v>
      </c>
      <c r="H139" s="370">
        <v>83168450</v>
      </c>
      <c r="I139" s="366" t="s">
        <v>591</v>
      </c>
      <c r="J139" s="412" t="s">
        <v>4</v>
      </c>
      <c r="K139" s="59"/>
      <c r="L139" s="59"/>
      <c r="M139" s="521"/>
    </row>
    <row r="140" spans="1:13" s="206" customFormat="1" ht="16.5" x14ac:dyDescent="0.3">
      <c r="A140" s="366"/>
      <c r="B140" s="371" t="s">
        <v>758</v>
      </c>
      <c r="C140" s="366"/>
      <c r="D140" s="367"/>
      <c r="E140" s="366"/>
      <c r="F140" s="368"/>
      <c r="G140" s="368"/>
      <c r="H140" s="372">
        <f>SUM(H130:H139)</f>
        <v>652063950</v>
      </c>
      <c r="I140" s="366"/>
      <c r="J140" s="413"/>
      <c r="K140" s="59"/>
      <c r="L140" s="59"/>
      <c r="M140" s="521"/>
    </row>
    <row r="141" spans="1:13" s="206" customFormat="1" ht="16.5" x14ac:dyDescent="0.3">
      <c r="A141" s="389"/>
      <c r="B141" s="390"/>
      <c r="C141" s="389"/>
      <c r="D141" s="391"/>
      <c r="E141" s="389"/>
      <c r="F141" s="393"/>
      <c r="G141" s="393"/>
      <c r="H141" s="394"/>
      <c r="I141" s="389"/>
      <c r="J141" s="414"/>
      <c r="K141" s="59"/>
      <c r="L141" s="59"/>
      <c r="M141" s="521"/>
    </row>
    <row r="142" spans="1:13" s="206" customFormat="1" x14ac:dyDescent="0.25">
      <c r="A142" s="588" t="s">
        <v>246</v>
      </c>
      <c r="B142" s="360" t="s">
        <v>571</v>
      </c>
      <c r="C142" s="590" t="s">
        <v>572</v>
      </c>
      <c r="D142" s="590"/>
      <c r="E142" s="590"/>
      <c r="F142" s="489" t="s">
        <v>573</v>
      </c>
      <c r="G142" s="489" t="s">
        <v>574</v>
      </c>
      <c r="H142" s="361" t="s">
        <v>575</v>
      </c>
      <c r="I142" s="486" t="s">
        <v>576</v>
      </c>
      <c r="J142" s="591" t="s">
        <v>577</v>
      </c>
      <c r="K142" s="59"/>
      <c r="L142" s="59"/>
      <c r="M142" s="521"/>
    </row>
    <row r="143" spans="1:13" s="206" customFormat="1" x14ac:dyDescent="0.25">
      <c r="A143" s="589"/>
      <c r="B143" s="362" t="s">
        <v>578</v>
      </c>
      <c r="C143" s="484" t="s">
        <v>579</v>
      </c>
      <c r="D143" s="484" t="s">
        <v>580</v>
      </c>
      <c r="E143" s="484" t="s">
        <v>581</v>
      </c>
      <c r="F143" s="490" t="s">
        <v>582</v>
      </c>
      <c r="G143" s="490" t="s">
        <v>583</v>
      </c>
      <c r="H143" s="363" t="s">
        <v>583</v>
      </c>
      <c r="I143" s="487" t="s">
        <v>584</v>
      </c>
      <c r="J143" s="591"/>
      <c r="K143" s="59"/>
      <c r="L143" s="59"/>
      <c r="M143" s="521"/>
    </row>
    <row r="144" spans="1:13" s="206" customFormat="1" ht="16.5" x14ac:dyDescent="0.3">
      <c r="A144" s="364"/>
      <c r="B144" s="371" t="s">
        <v>759</v>
      </c>
      <c r="C144" s="366"/>
      <c r="D144" s="367"/>
      <c r="E144" s="366"/>
      <c r="F144" s="368"/>
      <c r="G144" s="368"/>
      <c r="H144" s="372">
        <f>H140</f>
        <v>652063950</v>
      </c>
      <c r="I144" s="366"/>
      <c r="J144" s="413"/>
      <c r="K144" s="59"/>
      <c r="L144" s="59"/>
      <c r="M144" s="521"/>
    </row>
    <row r="145" spans="1:13" s="206" customFormat="1" ht="16.5" x14ac:dyDescent="0.3">
      <c r="A145" s="366">
        <v>11</v>
      </c>
      <c r="B145" s="374" t="s">
        <v>751</v>
      </c>
      <c r="C145" s="366" t="s">
        <v>938</v>
      </c>
      <c r="D145" s="367"/>
      <c r="E145" s="366" t="s">
        <v>749</v>
      </c>
      <c r="F145" s="368" t="s">
        <v>744</v>
      </c>
      <c r="G145" s="368">
        <v>2018</v>
      </c>
      <c r="H145" s="370">
        <v>4000000</v>
      </c>
      <c r="I145" s="366" t="s">
        <v>591</v>
      </c>
      <c r="J145" s="413" t="s">
        <v>615</v>
      </c>
      <c r="K145" s="59"/>
      <c r="L145" s="59"/>
      <c r="M145" s="521"/>
    </row>
    <row r="146" spans="1:13" s="206" customFormat="1" ht="16.5" x14ac:dyDescent="0.3">
      <c r="A146" s="366">
        <v>12</v>
      </c>
      <c r="B146" s="374" t="s">
        <v>752</v>
      </c>
      <c r="C146" s="366" t="s">
        <v>938</v>
      </c>
      <c r="D146" s="367"/>
      <c r="E146" s="366" t="s">
        <v>753</v>
      </c>
      <c r="F146" s="368" t="s">
        <v>735</v>
      </c>
      <c r="G146" s="368">
        <v>2019</v>
      </c>
      <c r="H146" s="370">
        <v>199796500</v>
      </c>
      <c r="I146" s="366" t="s">
        <v>591</v>
      </c>
      <c r="J146" s="368" t="s">
        <v>754</v>
      </c>
      <c r="K146" s="59"/>
      <c r="L146" s="59"/>
      <c r="M146" s="521"/>
    </row>
    <row r="147" spans="1:13" s="206" customFormat="1" ht="15" customHeight="1" x14ac:dyDescent="0.3">
      <c r="A147" s="366">
        <v>13</v>
      </c>
      <c r="B147" s="374" t="s">
        <v>755</v>
      </c>
      <c r="C147" s="366" t="s">
        <v>938</v>
      </c>
      <c r="D147" s="367"/>
      <c r="E147" s="366" t="s">
        <v>756</v>
      </c>
      <c r="F147" s="368" t="s">
        <v>750</v>
      </c>
      <c r="G147" s="368">
        <v>2019</v>
      </c>
      <c r="H147" s="370">
        <v>38053500</v>
      </c>
      <c r="I147" s="366" t="s">
        <v>591</v>
      </c>
      <c r="J147" s="412" t="s">
        <v>4</v>
      </c>
      <c r="K147" s="59"/>
      <c r="L147" s="59"/>
      <c r="M147" s="521"/>
    </row>
    <row r="148" spans="1:13" s="206" customFormat="1" ht="15" customHeight="1" x14ac:dyDescent="0.3">
      <c r="A148" s="366">
        <v>14</v>
      </c>
      <c r="B148" s="374" t="s">
        <v>757</v>
      </c>
      <c r="C148" s="366" t="s">
        <v>938</v>
      </c>
      <c r="D148" s="367"/>
      <c r="E148" s="366" t="s">
        <v>756</v>
      </c>
      <c r="F148" s="368" t="s">
        <v>750</v>
      </c>
      <c r="G148" s="368">
        <v>2019</v>
      </c>
      <c r="H148" s="370">
        <v>34643800</v>
      </c>
      <c r="I148" s="366" t="s">
        <v>591</v>
      </c>
      <c r="J148" s="413" t="s">
        <v>4</v>
      </c>
      <c r="K148" s="59"/>
      <c r="L148" s="59"/>
      <c r="M148" s="521"/>
    </row>
    <row r="149" spans="1:13" s="206" customFormat="1" ht="15" customHeight="1" x14ac:dyDescent="0.3">
      <c r="A149" s="366">
        <v>15</v>
      </c>
      <c r="B149" s="415" t="s">
        <v>760</v>
      </c>
      <c r="C149" s="366" t="s">
        <v>938</v>
      </c>
      <c r="D149" s="367"/>
      <c r="E149" s="366" t="s">
        <v>761</v>
      </c>
      <c r="F149" s="368" t="s">
        <v>762</v>
      </c>
      <c r="G149" s="368">
        <v>2019</v>
      </c>
      <c r="H149" s="370">
        <v>3808000</v>
      </c>
      <c r="I149" s="366" t="s">
        <v>591</v>
      </c>
      <c r="J149" s="368" t="s">
        <v>600</v>
      </c>
      <c r="K149" s="59"/>
      <c r="L149" s="59"/>
      <c r="M149" s="521"/>
    </row>
    <row r="150" spans="1:13" s="206" customFormat="1" ht="15" customHeight="1" x14ac:dyDescent="0.3">
      <c r="A150" s="368">
        <v>16</v>
      </c>
      <c r="B150" s="374" t="s">
        <v>763</v>
      </c>
      <c r="C150" s="368" t="s">
        <v>946</v>
      </c>
      <c r="D150" s="369"/>
      <c r="E150" s="368" t="s">
        <v>764</v>
      </c>
      <c r="F150" s="368" t="s">
        <v>750</v>
      </c>
      <c r="G150" s="368">
        <v>2020</v>
      </c>
      <c r="H150" s="370">
        <v>25396900</v>
      </c>
      <c r="I150" s="368" t="s">
        <v>591</v>
      </c>
      <c r="J150" s="412" t="s">
        <v>4</v>
      </c>
      <c r="K150" s="59"/>
      <c r="L150" s="59"/>
      <c r="M150" s="521"/>
    </row>
    <row r="151" spans="1:13" s="206" customFormat="1" ht="15" customHeight="1" x14ac:dyDescent="0.3">
      <c r="A151" s="368">
        <v>17</v>
      </c>
      <c r="B151" s="374" t="s">
        <v>765</v>
      </c>
      <c r="C151" s="368" t="s">
        <v>946</v>
      </c>
      <c r="D151" s="369"/>
      <c r="E151" s="368" t="s">
        <v>764</v>
      </c>
      <c r="F151" s="368" t="s">
        <v>750</v>
      </c>
      <c r="G151" s="368">
        <v>2020</v>
      </c>
      <c r="H151" s="370">
        <v>41850400</v>
      </c>
      <c r="I151" s="368" t="s">
        <v>591</v>
      </c>
      <c r="J151" s="413" t="s">
        <v>4</v>
      </c>
      <c r="K151" s="59"/>
      <c r="L151" s="59"/>
      <c r="M151" s="521"/>
    </row>
    <row r="152" spans="1:13" s="206" customFormat="1" ht="15" customHeight="1" x14ac:dyDescent="0.3">
      <c r="A152" s="368">
        <v>18</v>
      </c>
      <c r="B152" s="369" t="s">
        <v>962</v>
      </c>
      <c r="C152" s="368" t="s">
        <v>946</v>
      </c>
      <c r="D152" s="416"/>
      <c r="E152" s="366" t="s">
        <v>952</v>
      </c>
      <c r="F152" s="368" t="s">
        <v>963</v>
      </c>
      <c r="G152" s="417">
        <v>2021</v>
      </c>
      <c r="H152" s="370">
        <v>276099150</v>
      </c>
      <c r="I152" s="368" t="s">
        <v>591</v>
      </c>
      <c r="J152" s="368" t="s">
        <v>4</v>
      </c>
      <c r="K152" s="59"/>
      <c r="L152" s="59"/>
      <c r="M152" s="521"/>
    </row>
    <row r="153" spans="1:13" s="206" customFormat="1" ht="15" customHeight="1" x14ac:dyDescent="0.3">
      <c r="A153" s="368">
        <v>19</v>
      </c>
      <c r="B153" s="369" t="s">
        <v>964</v>
      </c>
      <c r="C153" s="368" t="s">
        <v>946</v>
      </c>
      <c r="D153" s="416"/>
      <c r="E153" s="366" t="s">
        <v>957</v>
      </c>
      <c r="F153" s="368" t="s">
        <v>963</v>
      </c>
      <c r="G153" s="417">
        <v>2021</v>
      </c>
      <c r="H153" s="370">
        <v>33597000</v>
      </c>
      <c r="I153" s="368" t="s">
        <v>591</v>
      </c>
      <c r="J153" s="368" t="s">
        <v>4</v>
      </c>
      <c r="K153" s="59"/>
      <c r="L153" s="59"/>
      <c r="M153" s="521"/>
    </row>
    <row r="154" spans="1:13" s="206" customFormat="1" ht="15" customHeight="1" x14ac:dyDescent="0.3">
      <c r="A154" s="368">
        <v>20</v>
      </c>
      <c r="B154" s="369" t="s">
        <v>1797</v>
      </c>
      <c r="C154" s="368" t="s">
        <v>946</v>
      </c>
      <c r="D154" s="416"/>
      <c r="E154" s="366" t="s">
        <v>957</v>
      </c>
      <c r="F154" s="368" t="s">
        <v>963</v>
      </c>
      <c r="G154" s="417">
        <v>2021</v>
      </c>
      <c r="H154" s="370">
        <v>3045000</v>
      </c>
      <c r="I154" s="368" t="s">
        <v>591</v>
      </c>
      <c r="J154" s="368" t="s">
        <v>615</v>
      </c>
      <c r="K154" s="59"/>
      <c r="L154" s="59"/>
      <c r="M154" s="521"/>
    </row>
    <row r="155" spans="1:13" s="206" customFormat="1" ht="15" customHeight="1" x14ac:dyDescent="0.3">
      <c r="A155" s="368">
        <v>21</v>
      </c>
      <c r="B155" s="374" t="s">
        <v>1802</v>
      </c>
      <c r="C155" s="368" t="s">
        <v>936</v>
      </c>
      <c r="D155" s="369"/>
      <c r="E155" s="366" t="s">
        <v>1801</v>
      </c>
      <c r="F155" s="368" t="s">
        <v>744</v>
      </c>
      <c r="G155" s="417">
        <v>2021</v>
      </c>
      <c r="H155" s="370">
        <v>1235000</v>
      </c>
      <c r="I155" s="368" t="s">
        <v>591</v>
      </c>
      <c r="J155" s="413" t="s">
        <v>600</v>
      </c>
      <c r="K155" s="59"/>
      <c r="L155" s="59"/>
      <c r="M155" s="521"/>
    </row>
    <row r="156" spans="1:13" s="206" customFormat="1" ht="15" customHeight="1" x14ac:dyDescent="0.3">
      <c r="A156" s="368">
        <v>22</v>
      </c>
      <c r="B156" s="374" t="s">
        <v>1984</v>
      </c>
      <c r="C156" s="368" t="s">
        <v>946</v>
      </c>
      <c r="D156" s="369"/>
      <c r="E156" s="375">
        <v>44572</v>
      </c>
      <c r="F156" s="368" t="s">
        <v>744</v>
      </c>
      <c r="G156" s="417">
        <v>2022</v>
      </c>
      <c r="H156" s="491">
        <v>47897000</v>
      </c>
      <c r="I156" s="368" t="s">
        <v>591</v>
      </c>
      <c r="J156" s="413" t="s">
        <v>4</v>
      </c>
      <c r="K156" s="356"/>
      <c r="L156" s="356"/>
      <c r="M156" s="492"/>
    </row>
    <row r="157" spans="1:13" s="206" customFormat="1" ht="15" customHeight="1" x14ac:dyDescent="0.3">
      <c r="A157" s="368">
        <v>23</v>
      </c>
      <c r="B157" s="369" t="s">
        <v>1985</v>
      </c>
      <c r="C157" s="368" t="s">
        <v>946</v>
      </c>
      <c r="D157" s="369"/>
      <c r="E157" s="375">
        <v>44631</v>
      </c>
      <c r="F157" s="368" t="s">
        <v>963</v>
      </c>
      <c r="G157" s="417">
        <v>2022</v>
      </c>
      <c r="H157" s="491">
        <v>13980000</v>
      </c>
      <c r="I157" s="368" t="s">
        <v>591</v>
      </c>
      <c r="J157" s="413" t="s">
        <v>4</v>
      </c>
      <c r="K157" s="216"/>
      <c r="L157" s="216"/>
      <c r="M157" s="493"/>
    </row>
    <row r="158" spans="1:13" s="206" customFormat="1" ht="15" customHeight="1" x14ac:dyDescent="0.3">
      <c r="A158" s="368">
        <v>24</v>
      </c>
      <c r="B158" s="374" t="s">
        <v>1986</v>
      </c>
      <c r="C158" s="368" t="s">
        <v>946</v>
      </c>
      <c r="D158" s="369"/>
      <c r="E158" s="375">
        <v>44668</v>
      </c>
      <c r="F158" s="368" t="s">
        <v>744</v>
      </c>
      <c r="G158" s="417">
        <v>2022</v>
      </c>
      <c r="H158" s="491">
        <v>43746000</v>
      </c>
      <c r="I158" s="368" t="s">
        <v>591</v>
      </c>
      <c r="J158" s="413" t="s">
        <v>4</v>
      </c>
      <c r="K158" s="216"/>
      <c r="L158" s="216"/>
      <c r="M158" s="493"/>
    </row>
    <row r="159" spans="1:13" s="350" customFormat="1" ht="15" customHeight="1" x14ac:dyDescent="0.3">
      <c r="A159" s="368">
        <v>25</v>
      </c>
      <c r="B159" s="374" t="s">
        <v>1987</v>
      </c>
      <c r="C159" s="368" t="s">
        <v>946</v>
      </c>
      <c r="D159" s="369"/>
      <c r="E159" s="404">
        <v>44721</v>
      </c>
      <c r="F159" s="368" t="s">
        <v>744</v>
      </c>
      <c r="G159" s="417">
        <v>2022</v>
      </c>
      <c r="H159" s="491">
        <v>62850500</v>
      </c>
      <c r="I159" s="368" t="s">
        <v>591</v>
      </c>
      <c r="J159" s="413" t="s">
        <v>4</v>
      </c>
      <c r="K159" s="356"/>
      <c r="L159" s="356"/>
      <c r="M159" s="492"/>
    </row>
    <row r="160" spans="1:13" s="206" customFormat="1" ht="15" customHeight="1" x14ac:dyDescent="0.3">
      <c r="A160" s="368">
        <v>26</v>
      </c>
      <c r="B160" s="367" t="s">
        <v>1988</v>
      </c>
      <c r="C160" s="368" t="s">
        <v>946</v>
      </c>
      <c r="D160" s="369"/>
      <c r="E160" s="375">
        <v>44926</v>
      </c>
      <c r="F160" s="366" t="s">
        <v>762</v>
      </c>
      <c r="G160" s="417">
        <v>2022</v>
      </c>
      <c r="H160" s="491">
        <v>11323800</v>
      </c>
      <c r="I160" s="368" t="s">
        <v>591</v>
      </c>
      <c r="J160" s="413" t="s">
        <v>4</v>
      </c>
      <c r="K160" s="356"/>
      <c r="L160" s="356"/>
      <c r="M160" s="492"/>
    </row>
    <row r="161" spans="1:13" s="206" customFormat="1" ht="15" customHeight="1" x14ac:dyDescent="0.3">
      <c r="A161" s="368">
        <v>27</v>
      </c>
      <c r="B161" s="374" t="s">
        <v>1989</v>
      </c>
      <c r="C161" s="368" t="s">
        <v>946</v>
      </c>
      <c r="D161" s="369"/>
      <c r="E161" s="375">
        <v>44926</v>
      </c>
      <c r="F161" s="366" t="s">
        <v>762</v>
      </c>
      <c r="G161" s="417">
        <v>2022</v>
      </c>
      <c r="H161" s="491">
        <v>33994500</v>
      </c>
      <c r="I161" s="368" t="s">
        <v>591</v>
      </c>
      <c r="J161" s="413" t="s">
        <v>4</v>
      </c>
      <c r="K161" s="356"/>
      <c r="L161" s="356"/>
      <c r="M161" s="492"/>
    </row>
    <row r="162" spans="1:13" s="206" customFormat="1" ht="15" customHeight="1" x14ac:dyDescent="0.3">
      <c r="A162" s="368"/>
      <c r="B162" s="374"/>
      <c r="C162" s="368"/>
      <c r="D162" s="369"/>
      <c r="E162" s="404"/>
      <c r="F162" s="524"/>
      <c r="G162" s="417"/>
      <c r="H162" s="525"/>
      <c r="I162" s="368"/>
      <c r="J162" s="413"/>
      <c r="K162" s="494"/>
      <c r="L162" s="494"/>
      <c r="M162" s="495"/>
    </row>
    <row r="163" spans="1:13" s="206" customFormat="1" ht="15" customHeight="1" x14ac:dyDescent="0.25">
      <c r="A163" s="397"/>
      <c r="B163" s="406" t="s">
        <v>965</v>
      </c>
      <c r="C163" s="418"/>
      <c r="D163" s="419"/>
      <c r="E163" s="418"/>
      <c r="F163" s="420"/>
      <c r="G163" s="420"/>
      <c r="H163" s="410">
        <f>SUM(H144:H162)</f>
        <v>1527381000</v>
      </c>
      <c r="I163" s="418"/>
      <c r="J163" s="421"/>
      <c r="K163" s="526"/>
      <c r="L163" s="526"/>
      <c r="M163" s="527"/>
    </row>
    <row r="164" spans="1:13" s="206" customFormat="1" ht="15" customHeight="1" x14ac:dyDescent="0.3">
      <c r="A164" s="364" t="s">
        <v>766</v>
      </c>
      <c r="B164" s="411" t="s">
        <v>767</v>
      </c>
      <c r="C164" s="366"/>
      <c r="D164" s="367"/>
      <c r="E164" s="366"/>
      <c r="F164" s="368"/>
      <c r="G164" s="368"/>
      <c r="H164" s="370"/>
      <c r="I164" s="366"/>
      <c r="J164" s="413"/>
      <c r="K164" s="59"/>
      <c r="L164" s="59"/>
      <c r="M164" s="521"/>
    </row>
    <row r="165" spans="1:13" s="206" customFormat="1" ht="15" customHeight="1" x14ac:dyDescent="0.3">
      <c r="A165" s="366">
        <v>1</v>
      </c>
      <c r="B165" s="374" t="s">
        <v>768</v>
      </c>
      <c r="C165" s="366" t="s">
        <v>944</v>
      </c>
      <c r="D165" s="367"/>
      <c r="E165" s="366" t="s">
        <v>769</v>
      </c>
      <c r="F165" s="368" t="s">
        <v>770</v>
      </c>
      <c r="G165" s="368">
        <v>2011</v>
      </c>
      <c r="H165" s="370">
        <v>37400000</v>
      </c>
      <c r="I165" s="368" t="s">
        <v>591</v>
      </c>
      <c r="J165" s="368" t="s">
        <v>742</v>
      </c>
      <c r="K165" s="59"/>
      <c r="L165" s="59"/>
      <c r="M165" s="521"/>
    </row>
    <row r="166" spans="1:13" s="206" customFormat="1" ht="15" customHeight="1" x14ac:dyDescent="0.3">
      <c r="A166" s="366">
        <v>2</v>
      </c>
      <c r="B166" s="374" t="s">
        <v>768</v>
      </c>
      <c r="C166" s="366" t="s">
        <v>944</v>
      </c>
      <c r="D166" s="367"/>
      <c r="E166" s="375">
        <v>41189</v>
      </c>
      <c r="F166" s="368" t="s">
        <v>770</v>
      </c>
      <c r="G166" s="368">
        <v>2012</v>
      </c>
      <c r="H166" s="370">
        <v>35443040</v>
      </c>
      <c r="I166" s="368" t="s">
        <v>591</v>
      </c>
      <c r="J166" s="368" t="s">
        <v>742</v>
      </c>
      <c r="K166" s="59"/>
      <c r="L166" s="59"/>
      <c r="M166" s="521"/>
    </row>
    <row r="167" spans="1:13" s="206" customFormat="1" ht="15" customHeight="1" x14ac:dyDescent="0.3">
      <c r="A167" s="366">
        <v>3</v>
      </c>
      <c r="B167" s="374" t="s">
        <v>771</v>
      </c>
      <c r="C167" s="366" t="s">
        <v>938</v>
      </c>
      <c r="D167" s="367"/>
      <c r="E167" s="375" t="s">
        <v>772</v>
      </c>
      <c r="F167" s="368" t="s">
        <v>773</v>
      </c>
      <c r="G167" s="368">
        <v>2013</v>
      </c>
      <c r="H167" s="370">
        <v>15000000</v>
      </c>
      <c r="I167" s="368" t="s">
        <v>591</v>
      </c>
      <c r="J167" s="368" t="s">
        <v>615</v>
      </c>
      <c r="K167" s="59"/>
      <c r="L167" s="59"/>
      <c r="M167" s="521"/>
    </row>
    <row r="168" spans="1:13" s="206" customFormat="1" ht="15" customHeight="1" x14ac:dyDescent="0.3">
      <c r="A168" s="366">
        <v>4</v>
      </c>
      <c r="B168" s="374" t="s">
        <v>771</v>
      </c>
      <c r="C168" s="366" t="s">
        <v>938</v>
      </c>
      <c r="D168" s="367"/>
      <c r="E168" s="366" t="s">
        <v>774</v>
      </c>
      <c r="F168" s="368" t="s">
        <v>773</v>
      </c>
      <c r="G168" s="368">
        <v>2014</v>
      </c>
      <c r="H168" s="370">
        <v>12944000</v>
      </c>
      <c r="I168" s="368" t="s">
        <v>591</v>
      </c>
      <c r="J168" s="368" t="s">
        <v>615</v>
      </c>
      <c r="K168" s="59"/>
      <c r="L168" s="59"/>
      <c r="M168" s="521"/>
    </row>
    <row r="169" spans="1:13" s="206" customFormat="1" ht="15" customHeight="1" x14ac:dyDescent="0.3">
      <c r="A169" s="366">
        <v>5</v>
      </c>
      <c r="B169" s="374" t="s">
        <v>775</v>
      </c>
      <c r="C169" s="366" t="s">
        <v>938</v>
      </c>
      <c r="D169" s="367"/>
      <c r="E169" s="366" t="s">
        <v>774</v>
      </c>
      <c r="F169" s="368" t="s">
        <v>773</v>
      </c>
      <c r="G169" s="368">
        <v>2014</v>
      </c>
      <c r="H169" s="370">
        <v>6455000</v>
      </c>
      <c r="I169" s="368" t="s">
        <v>591</v>
      </c>
      <c r="J169" s="368" t="s">
        <v>600</v>
      </c>
      <c r="K169" s="59"/>
      <c r="L169" s="59"/>
      <c r="M169" s="521"/>
    </row>
    <row r="170" spans="1:13" s="206" customFormat="1" ht="15" customHeight="1" x14ac:dyDescent="0.3">
      <c r="A170" s="366">
        <v>6</v>
      </c>
      <c r="B170" s="374" t="s">
        <v>776</v>
      </c>
      <c r="C170" s="366" t="s">
        <v>938</v>
      </c>
      <c r="D170" s="367"/>
      <c r="E170" s="366" t="s">
        <v>777</v>
      </c>
      <c r="F170" s="368" t="s">
        <v>770</v>
      </c>
      <c r="G170" s="368">
        <v>2015</v>
      </c>
      <c r="H170" s="370">
        <v>37610000</v>
      </c>
      <c r="I170" s="368" t="s">
        <v>591</v>
      </c>
      <c r="J170" s="368" t="s">
        <v>4</v>
      </c>
      <c r="K170" s="59"/>
      <c r="L170" s="59"/>
      <c r="M170" s="521"/>
    </row>
    <row r="171" spans="1:13" s="206" customFormat="1" ht="15" customHeight="1" x14ac:dyDescent="0.3">
      <c r="A171" s="366">
        <v>7</v>
      </c>
      <c r="B171" s="374" t="s">
        <v>778</v>
      </c>
      <c r="C171" s="366" t="s">
        <v>938</v>
      </c>
      <c r="D171" s="367"/>
      <c r="E171" s="366" t="s">
        <v>777</v>
      </c>
      <c r="F171" s="368" t="s">
        <v>770</v>
      </c>
      <c r="G171" s="368">
        <v>2015</v>
      </c>
      <c r="H171" s="370">
        <v>30694000</v>
      </c>
      <c r="I171" s="368" t="s">
        <v>591</v>
      </c>
      <c r="J171" s="368" t="s">
        <v>4</v>
      </c>
      <c r="K171" s="59"/>
      <c r="L171" s="59"/>
      <c r="M171" s="521"/>
    </row>
    <row r="172" spans="1:13" s="206" customFormat="1" ht="15" customHeight="1" x14ac:dyDescent="0.3">
      <c r="A172" s="366">
        <v>8</v>
      </c>
      <c r="B172" s="374" t="s">
        <v>779</v>
      </c>
      <c r="C172" s="366" t="s">
        <v>938</v>
      </c>
      <c r="D172" s="367"/>
      <c r="E172" s="366" t="s">
        <v>777</v>
      </c>
      <c r="F172" s="368" t="s">
        <v>770</v>
      </c>
      <c r="G172" s="368">
        <v>2015</v>
      </c>
      <c r="H172" s="370">
        <v>38033000</v>
      </c>
      <c r="I172" s="368" t="s">
        <v>591</v>
      </c>
      <c r="J172" s="368" t="s">
        <v>4</v>
      </c>
      <c r="K172" s="59"/>
      <c r="L172" s="59"/>
      <c r="M172" s="521"/>
    </row>
    <row r="173" spans="1:13" s="206" customFormat="1" ht="15" customHeight="1" x14ac:dyDescent="0.3">
      <c r="A173" s="366">
        <v>9</v>
      </c>
      <c r="B173" s="374" t="s">
        <v>780</v>
      </c>
      <c r="C173" s="366" t="s">
        <v>938</v>
      </c>
      <c r="D173" s="367"/>
      <c r="E173" s="375">
        <v>42197</v>
      </c>
      <c r="F173" s="368" t="s">
        <v>781</v>
      </c>
      <c r="G173" s="368">
        <v>2015</v>
      </c>
      <c r="H173" s="370">
        <v>101637500</v>
      </c>
      <c r="I173" s="368" t="s">
        <v>591</v>
      </c>
      <c r="J173" s="368" t="s">
        <v>4</v>
      </c>
      <c r="K173" s="59"/>
      <c r="L173" s="59"/>
      <c r="M173" s="521"/>
    </row>
    <row r="174" spans="1:13" s="206" customFormat="1" ht="15" customHeight="1" x14ac:dyDescent="0.3">
      <c r="A174" s="366">
        <v>10</v>
      </c>
      <c r="B174" s="374" t="s">
        <v>782</v>
      </c>
      <c r="C174" s="366" t="s">
        <v>938</v>
      </c>
      <c r="D174" s="367"/>
      <c r="E174" s="375" t="s">
        <v>662</v>
      </c>
      <c r="F174" s="368" t="s">
        <v>773</v>
      </c>
      <c r="G174" s="368">
        <v>2015</v>
      </c>
      <c r="H174" s="370">
        <v>5492000</v>
      </c>
      <c r="I174" s="366" t="s">
        <v>591</v>
      </c>
      <c r="J174" s="368" t="s">
        <v>615</v>
      </c>
      <c r="K174" s="59"/>
      <c r="L174" s="59"/>
      <c r="M174" s="521"/>
    </row>
    <row r="175" spans="1:13" s="206" customFormat="1" ht="15" customHeight="1" x14ac:dyDescent="0.3">
      <c r="A175" s="366">
        <v>11</v>
      </c>
      <c r="B175" s="374" t="s">
        <v>775</v>
      </c>
      <c r="C175" s="366" t="s">
        <v>938</v>
      </c>
      <c r="D175" s="367"/>
      <c r="E175" s="375" t="s">
        <v>672</v>
      </c>
      <c r="F175" s="368" t="s">
        <v>773</v>
      </c>
      <c r="G175" s="368">
        <v>2016</v>
      </c>
      <c r="H175" s="370">
        <v>3067000</v>
      </c>
      <c r="I175" s="368" t="s">
        <v>591</v>
      </c>
      <c r="J175" s="368" t="s">
        <v>615</v>
      </c>
      <c r="K175" s="59"/>
      <c r="L175" s="59"/>
      <c r="M175" s="521"/>
    </row>
    <row r="176" spans="1:13" s="206" customFormat="1" ht="15" customHeight="1" x14ac:dyDescent="0.3">
      <c r="A176" s="366">
        <v>12</v>
      </c>
      <c r="B176" s="374" t="s">
        <v>783</v>
      </c>
      <c r="C176" s="366" t="s">
        <v>938</v>
      </c>
      <c r="D176" s="367"/>
      <c r="E176" s="375" t="s">
        <v>672</v>
      </c>
      <c r="F176" s="368" t="s">
        <v>784</v>
      </c>
      <c r="G176" s="368">
        <v>2016</v>
      </c>
      <c r="H176" s="370">
        <v>12442000</v>
      </c>
      <c r="I176" s="368" t="s">
        <v>591</v>
      </c>
      <c r="J176" s="368" t="s">
        <v>615</v>
      </c>
      <c r="K176" s="59"/>
      <c r="L176" s="59"/>
      <c r="M176" s="521"/>
    </row>
    <row r="177" spans="1:13" s="206" customFormat="1" ht="15" customHeight="1" x14ac:dyDescent="0.3">
      <c r="A177" s="366">
        <v>13</v>
      </c>
      <c r="B177" s="374" t="s">
        <v>785</v>
      </c>
      <c r="C177" s="366" t="s">
        <v>938</v>
      </c>
      <c r="D177" s="367"/>
      <c r="E177" s="366" t="s">
        <v>966</v>
      </c>
      <c r="F177" s="368" t="s">
        <v>781</v>
      </c>
      <c r="G177" s="368">
        <v>2016</v>
      </c>
      <c r="H177" s="370">
        <v>375136900</v>
      </c>
      <c r="I177" s="368" t="s">
        <v>591</v>
      </c>
      <c r="J177" s="368" t="s">
        <v>747</v>
      </c>
      <c r="K177" s="59"/>
      <c r="L177" s="59"/>
      <c r="M177" s="521"/>
    </row>
    <row r="178" spans="1:13" s="206" customFormat="1" ht="15" customHeight="1" x14ac:dyDescent="0.3">
      <c r="A178" s="366">
        <v>14</v>
      </c>
      <c r="B178" s="374" t="s">
        <v>786</v>
      </c>
      <c r="C178" s="366" t="s">
        <v>938</v>
      </c>
      <c r="D178" s="367"/>
      <c r="E178" s="366" t="s">
        <v>787</v>
      </c>
      <c r="F178" s="368" t="s">
        <v>781</v>
      </c>
      <c r="G178" s="368">
        <v>2017</v>
      </c>
      <c r="H178" s="370">
        <v>8208000</v>
      </c>
      <c r="I178" s="368" t="s">
        <v>591</v>
      </c>
      <c r="J178" s="368" t="s">
        <v>788</v>
      </c>
      <c r="K178" s="59"/>
      <c r="L178" s="59"/>
      <c r="M178" s="521"/>
    </row>
    <row r="179" spans="1:13" s="206" customFormat="1" ht="15" customHeight="1" x14ac:dyDescent="0.3">
      <c r="A179" s="366">
        <v>15</v>
      </c>
      <c r="B179" s="374" t="s">
        <v>789</v>
      </c>
      <c r="C179" s="366" t="s">
        <v>938</v>
      </c>
      <c r="D179" s="369"/>
      <c r="E179" s="404" t="s">
        <v>967</v>
      </c>
      <c r="F179" s="368" t="s">
        <v>784</v>
      </c>
      <c r="G179" s="368">
        <v>2017</v>
      </c>
      <c r="H179" s="370">
        <v>12000000</v>
      </c>
      <c r="I179" s="368" t="s">
        <v>605</v>
      </c>
      <c r="J179" s="368" t="s">
        <v>4</v>
      </c>
      <c r="K179" s="59"/>
      <c r="L179" s="59"/>
      <c r="M179" s="521"/>
    </row>
    <row r="180" spans="1:13" s="206" customFormat="1" ht="15" customHeight="1" x14ac:dyDescent="0.3">
      <c r="A180" s="366">
        <v>16</v>
      </c>
      <c r="B180" s="374" t="s">
        <v>790</v>
      </c>
      <c r="C180" s="366" t="s">
        <v>938</v>
      </c>
      <c r="D180" s="367"/>
      <c r="E180" s="404" t="s">
        <v>967</v>
      </c>
      <c r="F180" s="368" t="s">
        <v>784</v>
      </c>
      <c r="G180" s="368">
        <v>2017</v>
      </c>
      <c r="H180" s="370">
        <v>12000000</v>
      </c>
      <c r="I180" s="366" t="s">
        <v>605</v>
      </c>
      <c r="J180" s="413" t="s">
        <v>4</v>
      </c>
      <c r="K180" s="59"/>
      <c r="L180" s="59"/>
      <c r="M180" s="521"/>
    </row>
    <row r="181" spans="1:13" s="206" customFormat="1" ht="15" customHeight="1" x14ac:dyDescent="0.3">
      <c r="A181" s="366">
        <v>17</v>
      </c>
      <c r="B181" s="374" t="s">
        <v>791</v>
      </c>
      <c r="C181" s="366" t="s">
        <v>938</v>
      </c>
      <c r="D181" s="367"/>
      <c r="E181" s="404" t="s">
        <v>967</v>
      </c>
      <c r="F181" s="368" t="s">
        <v>784</v>
      </c>
      <c r="G181" s="368">
        <v>2017</v>
      </c>
      <c r="H181" s="370">
        <v>12000000</v>
      </c>
      <c r="I181" s="366" t="s">
        <v>591</v>
      </c>
      <c r="J181" s="368" t="s">
        <v>4</v>
      </c>
      <c r="K181" s="59"/>
      <c r="L181" s="59"/>
      <c r="M181" s="521"/>
    </row>
    <row r="182" spans="1:13" s="206" customFormat="1" ht="15" customHeight="1" x14ac:dyDescent="0.3">
      <c r="A182" s="366">
        <v>18</v>
      </c>
      <c r="B182" s="374" t="s">
        <v>792</v>
      </c>
      <c r="C182" s="366" t="s">
        <v>938</v>
      </c>
      <c r="D182" s="367"/>
      <c r="E182" s="404" t="s">
        <v>967</v>
      </c>
      <c r="F182" s="368" t="s">
        <v>784</v>
      </c>
      <c r="G182" s="368">
        <v>2017</v>
      </c>
      <c r="H182" s="370">
        <v>12000000</v>
      </c>
      <c r="I182" s="366" t="s">
        <v>591</v>
      </c>
      <c r="J182" s="368" t="s">
        <v>4</v>
      </c>
      <c r="K182" s="59"/>
      <c r="L182" s="59"/>
      <c r="M182" s="521"/>
    </row>
    <row r="183" spans="1:13" s="206" customFormat="1" ht="15" customHeight="1" x14ac:dyDescent="0.3">
      <c r="A183" s="366">
        <v>19</v>
      </c>
      <c r="B183" s="374" t="s">
        <v>791</v>
      </c>
      <c r="C183" s="366" t="s">
        <v>938</v>
      </c>
      <c r="D183" s="367"/>
      <c r="E183" s="404" t="s">
        <v>967</v>
      </c>
      <c r="F183" s="368" t="s">
        <v>784</v>
      </c>
      <c r="G183" s="368">
        <v>2017</v>
      </c>
      <c r="H183" s="370">
        <v>12000000</v>
      </c>
      <c r="I183" s="366" t="s">
        <v>591</v>
      </c>
      <c r="J183" s="368" t="s">
        <v>4</v>
      </c>
      <c r="K183" s="59"/>
      <c r="L183" s="59"/>
      <c r="M183" s="521"/>
    </row>
    <row r="184" spans="1:13" s="206" customFormat="1" ht="15" customHeight="1" x14ac:dyDescent="0.3">
      <c r="A184" s="366">
        <v>20</v>
      </c>
      <c r="B184" s="374" t="s">
        <v>793</v>
      </c>
      <c r="C184" s="366" t="s">
        <v>938</v>
      </c>
      <c r="D184" s="367"/>
      <c r="E184" s="404" t="s">
        <v>967</v>
      </c>
      <c r="F184" s="368" t="s">
        <v>784</v>
      </c>
      <c r="G184" s="368">
        <v>2017</v>
      </c>
      <c r="H184" s="370">
        <v>12000000</v>
      </c>
      <c r="I184" s="366" t="s">
        <v>591</v>
      </c>
      <c r="J184" s="368" t="s">
        <v>4</v>
      </c>
      <c r="K184" s="59"/>
      <c r="L184" s="59"/>
      <c r="M184" s="521"/>
    </row>
    <row r="185" spans="1:13" s="206" customFormat="1" ht="15" customHeight="1" x14ac:dyDescent="0.3">
      <c r="A185" s="366">
        <v>21</v>
      </c>
      <c r="B185" s="374" t="s">
        <v>794</v>
      </c>
      <c r="C185" s="366" t="s">
        <v>938</v>
      </c>
      <c r="D185" s="367"/>
      <c r="E185" s="404" t="s">
        <v>967</v>
      </c>
      <c r="F185" s="368" t="s">
        <v>784</v>
      </c>
      <c r="G185" s="368">
        <v>2017</v>
      </c>
      <c r="H185" s="370">
        <v>12000000</v>
      </c>
      <c r="I185" s="366" t="s">
        <v>591</v>
      </c>
      <c r="J185" s="368" t="s">
        <v>4</v>
      </c>
      <c r="K185" s="59"/>
      <c r="L185" s="59"/>
      <c r="M185" s="521"/>
    </row>
    <row r="186" spans="1:13" s="206" customFormat="1" ht="15" customHeight="1" x14ac:dyDescent="0.3">
      <c r="A186" s="366">
        <v>22</v>
      </c>
      <c r="B186" s="374" t="s">
        <v>795</v>
      </c>
      <c r="C186" s="366" t="s">
        <v>938</v>
      </c>
      <c r="D186" s="367"/>
      <c r="E186" s="404" t="s">
        <v>967</v>
      </c>
      <c r="F186" s="368" t="s">
        <v>784</v>
      </c>
      <c r="G186" s="368">
        <v>2017</v>
      </c>
      <c r="H186" s="370">
        <v>12000000</v>
      </c>
      <c r="I186" s="366" t="s">
        <v>591</v>
      </c>
      <c r="J186" s="368" t="s">
        <v>4</v>
      </c>
      <c r="K186" s="59"/>
      <c r="L186" s="59"/>
      <c r="M186" s="521"/>
    </row>
    <row r="187" spans="1:13" s="206" customFormat="1" ht="15" customHeight="1" x14ac:dyDescent="0.3">
      <c r="A187" s="366">
        <v>23</v>
      </c>
      <c r="B187" s="374" t="s">
        <v>796</v>
      </c>
      <c r="C187" s="366" t="s">
        <v>938</v>
      </c>
      <c r="D187" s="367"/>
      <c r="E187" s="404" t="s">
        <v>967</v>
      </c>
      <c r="F187" s="368" t="s">
        <v>784</v>
      </c>
      <c r="G187" s="368">
        <v>2017</v>
      </c>
      <c r="H187" s="370">
        <v>12000000</v>
      </c>
      <c r="I187" s="366" t="s">
        <v>591</v>
      </c>
      <c r="J187" s="368" t="s">
        <v>4</v>
      </c>
      <c r="K187" s="59"/>
      <c r="L187" s="59"/>
      <c r="M187" s="521"/>
    </row>
    <row r="188" spans="1:13" s="206" customFormat="1" ht="15" customHeight="1" x14ac:dyDescent="0.3">
      <c r="A188" s="366">
        <v>24</v>
      </c>
      <c r="B188" s="374" t="s">
        <v>797</v>
      </c>
      <c r="C188" s="366" t="s">
        <v>938</v>
      </c>
      <c r="D188" s="367"/>
      <c r="E188" s="404" t="s">
        <v>967</v>
      </c>
      <c r="F188" s="368" t="s">
        <v>784</v>
      </c>
      <c r="G188" s="368">
        <v>2017</v>
      </c>
      <c r="H188" s="370">
        <v>12000000</v>
      </c>
      <c r="I188" s="366" t="s">
        <v>591</v>
      </c>
      <c r="J188" s="368" t="s">
        <v>4</v>
      </c>
      <c r="K188" s="59"/>
      <c r="L188" s="59"/>
      <c r="M188" s="521"/>
    </row>
    <row r="189" spans="1:13" s="206" customFormat="1" ht="15" customHeight="1" x14ac:dyDescent="0.3">
      <c r="A189" s="366">
        <v>25</v>
      </c>
      <c r="B189" s="374" t="s">
        <v>798</v>
      </c>
      <c r="C189" s="366" t="s">
        <v>938</v>
      </c>
      <c r="D189" s="367"/>
      <c r="E189" s="404" t="s">
        <v>967</v>
      </c>
      <c r="F189" s="368" t="s">
        <v>784</v>
      </c>
      <c r="G189" s="368">
        <v>2017</v>
      </c>
      <c r="H189" s="370">
        <v>12000000</v>
      </c>
      <c r="I189" s="366" t="s">
        <v>591</v>
      </c>
      <c r="J189" s="368" t="s">
        <v>4</v>
      </c>
      <c r="K189" s="59"/>
      <c r="L189" s="59"/>
      <c r="M189" s="521"/>
    </row>
    <row r="190" spans="1:13" s="206" customFormat="1" ht="15" customHeight="1" x14ac:dyDescent="0.3">
      <c r="A190" s="366"/>
      <c r="B190" s="396" t="s">
        <v>809</v>
      </c>
      <c r="C190" s="366"/>
      <c r="D190" s="367"/>
      <c r="E190" s="404"/>
      <c r="F190" s="368"/>
      <c r="G190" s="368"/>
      <c r="H190" s="372">
        <f>SUM(H165:H189)</f>
        <v>851562440</v>
      </c>
      <c r="I190" s="366"/>
      <c r="J190" s="368"/>
      <c r="K190" s="59"/>
      <c r="L190" s="59"/>
      <c r="M190" s="521"/>
    </row>
    <row r="191" spans="1:13" s="206" customFormat="1" ht="15" customHeight="1" x14ac:dyDescent="0.3">
      <c r="A191" s="496"/>
      <c r="B191" s="497"/>
      <c r="C191" s="496"/>
      <c r="D191" s="498"/>
      <c r="E191" s="499"/>
      <c r="F191" s="500"/>
      <c r="G191" s="500"/>
      <c r="H191" s="501"/>
      <c r="I191" s="496"/>
      <c r="J191" s="500"/>
      <c r="K191" s="59"/>
      <c r="L191" s="59"/>
      <c r="M191" s="521"/>
    </row>
    <row r="192" spans="1:13" s="206" customFormat="1" ht="15" customHeight="1" x14ac:dyDescent="0.25">
      <c r="A192" s="588" t="s">
        <v>246</v>
      </c>
      <c r="B192" s="360" t="s">
        <v>571</v>
      </c>
      <c r="C192" s="590" t="s">
        <v>572</v>
      </c>
      <c r="D192" s="590"/>
      <c r="E192" s="590"/>
      <c r="F192" s="489" t="s">
        <v>573</v>
      </c>
      <c r="G192" s="489" t="s">
        <v>574</v>
      </c>
      <c r="H192" s="361" t="s">
        <v>575</v>
      </c>
      <c r="I192" s="486" t="s">
        <v>576</v>
      </c>
      <c r="J192" s="591" t="s">
        <v>577</v>
      </c>
      <c r="K192" s="59"/>
      <c r="L192" s="59"/>
      <c r="M192" s="521"/>
    </row>
    <row r="193" spans="1:13" s="206" customFormat="1" ht="15" customHeight="1" x14ac:dyDescent="0.25">
      <c r="A193" s="589"/>
      <c r="B193" s="362" t="s">
        <v>578</v>
      </c>
      <c r="C193" s="484" t="s">
        <v>579</v>
      </c>
      <c r="D193" s="484" t="s">
        <v>580</v>
      </c>
      <c r="E193" s="484" t="s">
        <v>581</v>
      </c>
      <c r="F193" s="490" t="s">
        <v>582</v>
      </c>
      <c r="G193" s="490" t="s">
        <v>583</v>
      </c>
      <c r="H193" s="363" t="s">
        <v>583</v>
      </c>
      <c r="I193" s="487" t="s">
        <v>584</v>
      </c>
      <c r="J193" s="591"/>
      <c r="K193" s="59"/>
      <c r="L193" s="59"/>
      <c r="M193" s="521"/>
    </row>
    <row r="194" spans="1:13" s="206" customFormat="1" ht="15" customHeight="1" x14ac:dyDescent="0.3">
      <c r="A194" s="366"/>
      <c r="B194" s="371" t="s">
        <v>759</v>
      </c>
      <c r="C194" s="366"/>
      <c r="D194" s="367"/>
      <c r="E194" s="404"/>
      <c r="F194" s="368"/>
      <c r="G194" s="368"/>
      <c r="H194" s="372">
        <f>H190</f>
        <v>851562440</v>
      </c>
      <c r="I194" s="366"/>
      <c r="J194" s="368"/>
      <c r="K194" s="59"/>
      <c r="L194" s="59"/>
      <c r="M194" s="521"/>
    </row>
    <row r="195" spans="1:13" s="206" customFormat="1" ht="15" customHeight="1" x14ac:dyDescent="0.3">
      <c r="A195" s="366">
        <v>26</v>
      </c>
      <c r="B195" s="374" t="s">
        <v>799</v>
      </c>
      <c r="C195" s="366" t="s">
        <v>938</v>
      </c>
      <c r="D195" s="367"/>
      <c r="E195" s="404" t="s">
        <v>967</v>
      </c>
      <c r="F195" s="368" t="s">
        <v>784</v>
      </c>
      <c r="G195" s="368">
        <v>2017</v>
      </c>
      <c r="H195" s="370">
        <v>12000000</v>
      </c>
      <c r="I195" s="366" t="s">
        <v>591</v>
      </c>
      <c r="J195" s="368" t="s">
        <v>4</v>
      </c>
      <c r="K195" s="59"/>
      <c r="L195" s="59"/>
      <c r="M195" s="521"/>
    </row>
    <row r="196" spans="1:13" s="206" customFormat="1" ht="15" customHeight="1" x14ac:dyDescent="0.3">
      <c r="A196" s="366">
        <v>27</v>
      </c>
      <c r="B196" s="374" t="s">
        <v>800</v>
      </c>
      <c r="C196" s="366" t="s">
        <v>938</v>
      </c>
      <c r="D196" s="367"/>
      <c r="E196" s="404" t="s">
        <v>967</v>
      </c>
      <c r="F196" s="368" t="s">
        <v>784</v>
      </c>
      <c r="G196" s="368">
        <v>2017</v>
      </c>
      <c r="H196" s="370">
        <v>12000000</v>
      </c>
      <c r="I196" s="366" t="s">
        <v>591</v>
      </c>
      <c r="J196" s="368" t="s">
        <v>4</v>
      </c>
      <c r="K196" s="59"/>
      <c r="L196" s="59"/>
      <c r="M196" s="521"/>
    </row>
    <row r="197" spans="1:13" s="206" customFormat="1" ht="15" customHeight="1" x14ac:dyDescent="0.3">
      <c r="A197" s="366">
        <v>28</v>
      </c>
      <c r="B197" s="374" t="s">
        <v>801</v>
      </c>
      <c r="C197" s="366" t="s">
        <v>938</v>
      </c>
      <c r="D197" s="367"/>
      <c r="E197" s="404" t="s">
        <v>967</v>
      </c>
      <c r="F197" s="368" t="s">
        <v>784</v>
      </c>
      <c r="G197" s="368">
        <v>2017</v>
      </c>
      <c r="H197" s="370">
        <v>12000000</v>
      </c>
      <c r="I197" s="366" t="s">
        <v>591</v>
      </c>
      <c r="J197" s="368" t="s">
        <v>4</v>
      </c>
      <c r="K197" s="59"/>
      <c r="L197" s="59"/>
      <c r="M197" s="521"/>
    </row>
    <row r="198" spans="1:13" s="206" customFormat="1" ht="15" customHeight="1" x14ac:dyDescent="0.3">
      <c r="A198" s="366">
        <v>29</v>
      </c>
      <c r="B198" s="374" t="s">
        <v>1990</v>
      </c>
      <c r="C198" s="366" t="s">
        <v>938</v>
      </c>
      <c r="D198" s="369"/>
      <c r="E198" s="368" t="s">
        <v>802</v>
      </c>
      <c r="F198" s="355" t="s">
        <v>803</v>
      </c>
      <c r="G198" s="368">
        <v>2018</v>
      </c>
      <c r="H198" s="370">
        <v>10208400</v>
      </c>
      <c r="I198" s="368" t="s">
        <v>591</v>
      </c>
      <c r="J198" s="368" t="s">
        <v>4</v>
      </c>
      <c r="K198" s="59"/>
      <c r="L198" s="59"/>
      <c r="M198" s="521"/>
    </row>
    <row r="199" spans="1:13" s="206" customFormat="1" ht="15" customHeight="1" x14ac:dyDescent="0.3">
      <c r="A199" s="366">
        <v>30</v>
      </c>
      <c r="B199" s="374" t="s">
        <v>1991</v>
      </c>
      <c r="C199" s="366" t="s">
        <v>938</v>
      </c>
      <c r="D199" s="369"/>
      <c r="E199" s="368" t="s">
        <v>802</v>
      </c>
      <c r="F199" s="355" t="s">
        <v>803</v>
      </c>
      <c r="G199" s="368">
        <v>2018</v>
      </c>
      <c r="H199" s="370">
        <v>10208400</v>
      </c>
      <c r="I199" s="368" t="s">
        <v>591</v>
      </c>
      <c r="J199" s="368" t="s">
        <v>4</v>
      </c>
      <c r="K199" s="59"/>
      <c r="L199" s="59"/>
      <c r="M199" s="521"/>
    </row>
    <row r="200" spans="1:13" s="206" customFormat="1" ht="15" customHeight="1" x14ac:dyDescent="0.3">
      <c r="A200" s="366">
        <v>31</v>
      </c>
      <c r="B200" s="374" t="s">
        <v>1992</v>
      </c>
      <c r="C200" s="366" t="s">
        <v>938</v>
      </c>
      <c r="D200" s="369"/>
      <c r="E200" s="368" t="s">
        <v>802</v>
      </c>
      <c r="F200" s="355" t="s">
        <v>803</v>
      </c>
      <c r="G200" s="368">
        <v>2018</v>
      </c>
      <c r="H200" s="370">
        <v>10208400</v>
      </c>
      <c r="I200" s="368" t="s">
        <v>591</v>
      </c>
      <c r="J200" s="368" t="s">
        <v>4</v>
      </c>
      <c r="K200" s="59"/>
      <c r="L200" s="59"/>
      <c r="M200" s="521"/>
    </row>
    <row r="201" spans="1:13" s="206" customFormat="1" ht="15" customHeight="1" x14ac:dyDescent="0.3">
      <c r="A201" s="366">
        <v>32</v>
      </c>
      <c r="B201" s="374" t="s">
        <v>804</v>
      </c>
      <c r="C201" s="366" t="s">
        <v>938</v>
      </c>
      <c r="D201" s="369"/>
      <c r="E201" s="368" t="s">
        <v>805</v>
      </c>
      <c r="F201" s="368" t="s">
        <v>781</v>
      </c>
      <c r="G201" s="368">
        <v>2018</v>
      </c>
      <c r="H201" s="370">
        <v>79275286</v>
      </c>
      <c r="I201" s="368" t="s">
        <v>591</v>
      </c>
      <c r="J201" s="368" t="s">
        <v>4</v>
      </c>
      <c r="K201" s="59"/>
      <c r="L201" s="59"/>
      <c r="M201" s="521"/>
    </row>
    <row r="202" spans="1:13" s="206" customFormat="1" ht="15" customHeight="1" x14ac:dyDescent="0.3">
      <c r="A202" s="366">
        <v>33</v>
      </c>
      <c r="B202" s="374" t="s">
        <v>806</v>
      </c>
      <c r="C202" s="366" t="s">
        <v>938</v>
      </c>
      <c r="D202" s="369"/>
      <c r="E202" s="368" t="s">
        <v>807</v>
      </c>
      <c r="F202" s="368" t="s">
        <v>781</v>
      </c>
      <c r="G202" s="368">
        <v>2018</v>
      </c>
      <c r="H202" s="370">
        <v>149082300</v>
      </c>
      <c r="I202" s="368" t="s">
        <v>591</v>
      </c>
      <c r="J202" s="368" t="s">
        <v>4</v>
      </c>
      <c r="K202" s="59"/>
      <c r="L202" s="59"/>
      <c r="M202" s="521"/>
    </row>
    <row r="203" spans="1:13" s="206" customFormat="1" ht="15" customHeight="1" x14ac:dyDescent="0.3">
      <c r="A203" s="366">
        <v>34</v>
      </c>
      <c r="B203" s="374" t="s">
        <v>808</v>
      </c>
      <c r="C203" s="366" t="s">
        <v>938</v>
      </c>
      <c r="D203" s="369"/>
      <c r="E203" s="368" t="s">
        <v>807</v>
      </c>
      <c r="F203" s="368" t="s">
        <v>781</v>
      </c>
      <c r="G203" s="368">
        <v>2018</v>
      </c>
      <c r="H203" s="370">
        <v>48853964</v>
      </c>
      <c r="I203" s="368" t="s">
        <v>591</v>
      </c>
      <c r="J203" s="368" t="s">
        <v>4</v>
      </c>
      <c r="K203" s="59"/>
      <c r="L203" s="59"/>
      <c r="M203" s="521"/>
    </row>
    <row r="204" spans="1:13" s="206" customFormat="1" ht="15" customHeight="1" x14ac:dyDescent="0.3">
      <c r="A204" s="366">
        <v>35</v>
      </c>
      <c r="B204" s="374" t="s">
        <v>789</v>
      </c>
      <c r="C204" s="366" t="s">
        <v>938</v>
      </c>
      <c r="D204" s="367"/>
      <c r="E204" s="366" t="s">
        <v>968</v>
      </c>
      <c r="F204" s="368" t="s">
        <v>784</v>
      </c>
      <c r="G204" s="368">
        <v>2018</v>
      </c>
      <c r="H204" s="370">
        <v>14609100</v>
      </c>
      <c r="I204" s="366" t="s">
        <v>591</v>
      </c>
      <c r="J204" s="368" t="s">
        <v>4</v>
      </c>
      <c r="K204" s="59"/>
      <c r="L204" s="59"/>
      <c r="M204" s="521"/>
    </row>
    <row r="205" spans="1:13" s="206" customFormat="1" ht="15" customHeight="1" x14ac:dyDescent="0.3">
      <c r="A205" s="366">
        <v>36</v>
      </c>
      <c r="B205" s="374" t="s">
        <v>790</v>
      </c>
      <c r="C205" s="366" t="s">
        <v>938</v>
      </c>
      <c r="D205" s="367"/>
      <c r="E205" s="366" t="s">
        <v>968</v>
      </c>
      <c r="F205" s="368" t="s">
        <v>784</v>
      </c>
      <c r="G205" s="368">
        <v>2018</v>
      </c>
      <c r="H205" s="370">
        <v>14609100</v>
      </c>
      <c r="I205" s="366" t="s">
        <v>591</v>
      </c>
      <c r="J205" s="413" t="s">
        <v>4</v>
      </c>
      <c r="K205" s="59"/>
      <c r="L205" s="59"/>
      <c r="M205" s="521"/>
    </row>
    <row r="206" spans="1:13" s="206" customFormat="1" ht="15" customHeight="1" x14ac:dyDescent="0.3">
      <c r="A206" s="366">
        <v>37</v>
      </c>
      <c r="B206" s="374" t="s">
        <v>791</v>
      </c>
      <c r="C206" s="366" t="s">
        <v>938</v>
      </c>
      <c r="D206" s="367"/>
      <c r="E206" s="366" t="s">
        <v>968</v>
      </c>
      <c r="F206" s="368" t="s">
        <v>784</v>
      </c>
      <c r="G206" s="368">
        <v>2018</v>
      </c>
      <c r="H206" s="370">
        <v>14609100</v>
      </c>
      <c r="I206" s="366" t="s">
        <v>591</v>
      </c>
      <c r="J206" s="368" t="s">
        <v>4</v>
      </c>
      <c r="K206" s="59"/>
      <c r="L206" s="59"/>
      <c r="M206" s="521"/>
    </row>
    <row r="207" spans="1:13" s="206" customFormat="1" ht="15" customHeight="1" x14ac:dyDescent="0.3">
      <c r="A207" s="366">
        <v>38</v>
      </c>
      <c r="B207" s="374" t="s">
        <v>793</v>
      </c>
      <c r="C207" s="366" t="s">
        <v>938</v>
      </c>
      <c r="D207" s="367"/>
      <c r="E207" s="366" t="s">
        <v>968</v>
      </c>
      <c r="F207" s="368" t="s">
        <v>784</v>
      </c>
      <c r="G207" s="368">
        <v>2018</v>
      </c>
      <c r="H207" s="370">
        <v>14609100</v>
      </c>
      <c r="I207" s="366" t="s">
        <v>591</v>
      </c>
      <c r="J207" s="368" t="s">
        <v>4</v>
      </c>
      <c r="K207" s="59"/>
      <c r="L207" s="59"/>
      <c r="M207" s="521"/>
    </row>
    <row r="208" spans="1:13" s="206" customFormat="1" ht="15" customHeight="1" x14ac:dyDescent="0.3">
      <c r="A208" s="366">
        <v>39</v>
      </c>
      <c r="B208" s="374" t="s">
        <v>794</v>
      </c>
      <c r="C208" s="366" t="s">
        <v>938</v>
      </c>
      <c r="D208" s="367"/>
      <c r="E208" s="366" t="s">
        <v>968</v>
      </c>
      <c r="F208" s="368" t="s">
        <v>784</v>
      </c>
      <c r="G208" s="368">
        <v>2018</v>
      </c>
      <c r="H208" s="370">
        <v>14609100</v>
      </c>
      <c r="I208" s="366" t="s">
        <v>591</v>
      </c>
      <c r="J208" s="368" t="s">
        <v>4</v>
      </c>
      <c r="K208" s="59"/>
      <c r="L208" s="59"/>
      <c r="M208" s="521"/>
    </row>
    <row r="209" spans="1:13" s="206" customFormat="1" ht="15" customHeight="1" x14ac:dyDescent="0.3">
      <c r="A209" s="366">
        <v>40</v>
      </c>
      <c r="B209" s="374" t="s">
        <v>795</v>
      </c>
      <c r="C209" s="366" t="s">
        <v>938</v>
      </c>
      <c r="D209" s="367"/>
      <c r="E209" s="366" t="s">
        <v>968</v>
      </c>
      <c r="F209" s="368" t="s">
        <v>784</v>
      </c>
      <c r="G209" s="368">
        <v>2018</v>
      </c>
      <c r="H209" s="370">
        <v>14609100</v>
      </c>
      <c r="I209" s="366" t="s">
        <v>591</v>
      </c>
      <c r="J209" s="368" t="s">
        <v>4</v>
      </c>
      <c r="K209" s="59"/>
      <c r="L209" s="59"/>
      <c r="M209" s="521"/>
    </row>
    <row r="210" spans="1:13" s="206" customFormat="1" ht="15" customHeight="1" x14ac:dyDescent="0.3">
      <c r="A210" s="366">
        <v>41</v>
      </c>
      <c r="B210" s="374" t="s">
        <v>796</v>
      </c>
      <c r="C210" s="366" t="s">
        <v>938</v>
      </c>
      <c r="D210" s="367"/>
      <c r="E210" s="366" t="s">
        <v>968</v>
      </c>
      <c r="F210" s="368" t="s">
        <v>784</v>
      </c>
      <c r="G210" s="368">
        <v>2018</v>
      </c>
      <c r="H210" s="370">
        <v>14609100</v>
      </c>
      <c r="I210" s="366" t="s">
        <v>591</v>
      </c>
      <c r="J210" s="368" t="s">
        <v>4</v>
      </c>
      <c r="K210" s="59"/>
      <c r="L210" s="59"/>
      <c r="M210" s="521"/>
    </row>
    <row r="211" spans="1:13" s="206" customFormat="1" ht="15" customHeight="1" x14ac:dyDescent="0.3">
      <c r="A211" s="366">
        <v>42</v>
      </c>
      <c r="B211" s="374" t="s">
        <v>797</v>
      </c>
      <c r="C211" s="366" t="s">
        <v>938</v>
      </c>
      <c r="D211" s="367"/>
      <c r="E211" s="366" t="s">
        <v>968</v>
      </c>
      <c r="F211" s="368" t="s">
        <v>784</v>
      </c>
      <c r="G211" s="368">
        <v>2018</v>
      </c>
      <c r="H211" s="370">
        <v>14609100</v>
      </c>
      <c r="I211" s="366" t="s">
        <v>591</v>
      </c>
      <c r="J211" s="368" t="s">
        <v>4</v>
      </c>
      <c r="K211" s="59"/>
      <c r="L211" s="59"/>
      <c r="M211" s="521"/>
    </row>
    <row r="212" spans="1:13" s="206" customFormat="1" ht="15" customHeight="1" x14ac:dyDescent="0.3">
      <c r="A212" s="366">
        <v>43</v>
      </c>
      <c r="B212" s="374" t="s">
        <v>811</v>
      </c>
      <c r="C212" s="366" t="s">
        <v>938</v>
      </c>
      <c r="D212" s="367"/>
      <c r="E212" s="366" t="s">
        <v>968</v>
      </c>
      <c r="F212" s="368" t="s">
        <v>784</v>
      </c>
      <c r="G212" s="368">
        <v>2018</v>
      </c>
      <c r="H212" s="370">
        <v>14609100</v>
      </c>
      <c r="I212" s="366" t="s">
        <v>591</v>
      </c>
      <c r="J212" s="368" t="s">
        <v>4</v>
      </c>
      <c r="K212" s="59"/>
      <c r="L212" s="59"/>
      <c r="M212" s="521"/>
    </row>
    <row r="213" spans="1:13" s="206" customFormat="1" ht="15" customHeight="1" x14ac:dyDescent="0.3">
      <c r="A213" s="366">
        <v>44</v>
      </c>
      <c r="B213" s="374" t="s">
        <v>812</v>
      </c>
      <c r="C213" s="366" t="s">
        <v>938</v>
      </c>
      <c r="D213" s="367"/>
      <c r="E213" s="366" t="s">
        <v>813</v>
      </c>
      <c r="F213" s="368" t="s">
        <v>770</v>
      </c>
      <c r="G213" s="368">
        <v>2019</v>
      </c>
      <c r="H213" s="370">
        <v>51864700</v>
      </c>
      <c r="I213" s="366" t="s">
        <v>591</v>
      </c>
      <c r="J213" s="368" t="s">
        <v>4</v>
      </c>
      <c r="K213" s="59"/>
      <c r="L213" s="59"/>
      <c r="M213" s="521"/>
    </row>
    <row r="214" spans="1:13" s="206" customFormat="1" ht="15" customHeight="1" x14ac:dyDescent="0.3">
      <c r="A214" s="366">
        <v>45</v>
      </c>
      <c r="B214" s="374" t="s">
        <v>814</v>
      </c>
      <c r="C214" s="366" t="s">
        <v>938</v>
      </c>
      <c r="D214" s="367"/>
      <c r="E214" s="366" t="s">
        <v>815</v>
      </c>
      <c r="F214" s="368" t="s">
        <v>770</v>
      </c>
      <c r="G214" s="368">
        <v>2019</v>
      </c>
      <c r="H214" s="370">
        <v>49262700</v>
      </c>
      <c r="I214" s="366" t="s">
        <v>591</v>
      </c>
      <c r="J214" s="368" t="s">
        <v>4</v>
      </c>
      <c r="K214" s="59"/>
      <c r="L214" s="59"/>
      <c r="M214" s="521"/>
    </row>
    <row r="215" spans="1:13" s="206" customFormat="1" ht="15" customHeight="1" x14ac:dyDescent="0.3">
      <c r="A215" s="366">
        <v>46</v>
      </c>
      <c r="B215" s="374" t="s">
        <v>816</v>
      </c>
      <c r="C215" s="366" t="s">
        <v>938</v>
      </c>
      <c r="D215" s="367"/>
      <c r="E215" s="366" t="s">
        <v>815</v>
      </c>
      <c r="F215" s="368" t="s">
        <v>803</v>
      </c>
      <c r="G215" s="368">
        <v>2019</v>
      </c>
      <c r="H215" s="370">
        <v>40837800</v>
      </c>
      <c r="I215" s="366" t="s">
        <v>591</v>
      </c>
      <c r="J215" s="368" t="s">
        <v>4</v>
      </c>
      <c r="K215" s="59"/>
      <c r="L215" s="59"/>
      <c r="M215" s="521"/>
    </row>
    <row r="216" spans="1:13" s="206" customFormat="1" ht="15" customHeight="1" x14ac:dyDescent="0.3">
      <c r="A216" s="366">
        <v>47</v>
      </c>
      <c r="B216" s="374" t="s">
        <v>817</v>
      </c>
      <c r="C216" s="366" t="s">
        <v>938</v>
      </c>
      <c r="D216" s="369"/>
      <c r="E216" s="368" t="s">
        <v>753</v>
      </c>
      <c r="F216" s="368" t="s">
        <v>803</v>
      </c>
      <c r="G216" s="368">
        <v>2019</v>
      </c>
      <c r="H216" s="370">
        <v>49825600</v>
      </c>
      <c r="I216" s="366" t="s">
        <v>591</v>
      </c>
      <c r="J216" s="368" t="s">
        <v>714</v>
      </c>
      <c r="K216" s="59"/>
      <c r="L216" s="59"/>
      <c r="M216" s="521"/>
    </row>
    <row r="217" spans="1:13" s="206" customFormat="1" ht="15" customHeight="1" x14ac:dyDescent="0.3">
      <c r="A217" s="366">
        <v>48</v>
      </c>
      <c r="B217" s="374" t="s">
        <v>804</v>
      </c>
      <c r="C217" s="366" t="s">
        <v>938</v>
      </c>
      <c r="D217" s="367"/>
      <c r="E217" s="366" t="s">
        <v>818</v>
      </c>
      <c r="F217" s="368" t="s">
        <v>781</v>
      </c>
      <c r="G217" s="368">
        <v>2019</v>
      </c>
      <c r="H217" s="370">
        <v>120150715</v>
      </c>
      <c r="I217" s="366" t="s">
        <v>591</v>
      </c>
      <c r="J217" s="368" t="s">
        <v>4</v>
      </c>
      <c r="K217" s="59"/>
      <c r="L217" s="59"/>
      <c r="M217" s="521"/>
    </row>
    <row r="218" spans="1:13" s="206" customFormat="1" ht="15" customHeight="1" x14ac:dyDescent="0.3">
      <c r="A218" s="366">
        <v>49</v>
      </c>
      <c r="B218" s="374" t="s">
        <v>819</v>
      </c>
      <c r="C218" s="366" t="s">
        <v>938</v>
      </c>
      <c r="D218" s="367"/>
      <c r="E218" s="366" t="s">
        <v>818</v>
      </c>
      <c r="F218" s="368" t="s">
        <v>781</v>
      </c>
      <c r="G218" s="368">
        <v>2019</v>
      </c>
      <c r="H218" s="370">
        <v>72838520</v>
      </c>
      <c r="I218" s="366" t="s">
        <v>591</v>
      </c>
      <c r="J218" s="368" t="s">
        <v>4</v>
      </c>
      <c r="K218" s="59"/>
      <c r="L218" s="59"/>
      <c r="M218" s="521"/>
    </row>
    <row r="219" spans="1:13" s="206" customFormat="1" ht="15" customHeight="1" x14ac:dyDescent="0.3">
      <c r="A219" s="366">
        <v>50</v>
      </c>
      <c r="B219" s="374" t="s">
        <v>820</v>
      </c>
      <c r="C219" s="366" t="s">
        <v>938</v>
      </c>
      <c r="D219" s="367"/>
      <c r="E219" s="366" t="s">
        <v>818</v>
      </c>
      <c r="F219" s="368" t="s">
        <v>781</v>
      </c>
      <c r="G219" s="368">
        <v>2019</v>
      </c>
      <c r="H219" s="370">
        <v>64884670</v>
      </c>
      <c r="I219" s="366" t="s">
        <v>591</v>
      </c>
      <c r="J219" s="368" t="s">
        <v>4</v>
      </c>
      <c r="K219" s="59"/>
      <c r="L219" s="59"/>
      <c r="M219" s="521"/>
    </row>
    <row r="220" spans="1:13" s="206" customFormat="1" ht="15" customHeight="1" x14ac:dyDescent="0.3">
      <c r="A220" s="366">
        <v>51</v>
      </c>
      <c r="B220" s="374" t="s">
        <v>821</v>
      </c>
      <c r="C220" s="366" t="s">
        <v>938</v>
      </c>
      <c r="D220" s="367"/>
      <c r="E220" s="366" t="s">
        <v>818</v>
      </c>
      <c r="F220" s="368" t="s">
        <v>781</v>
      </c>
      <c r="G220" s="368">
        <v>2019</v>
      </c>
      <c r="H220" s="370">
        <v>183225245</v>
      </c>
      <c r="I220" s="366" t="s">
        <v>591</v>
      </c>
      <c r="J220" s="368" t="s">
        <v>4</v>
      </c>
      <c r="K220" s="59"/>
      <c r="L220" s="59"/>
      <c r="M220" s="521"/>
    </row>
    <row r="221" spans="1:13" s="206" customFormat="1" ht="15" customHeight="1" x14ac:dyDescent="0.3">
      <c r="A221" s="366">
        <v>52</v>
      </c>
      <c r="B221" s="374" t="s">
        <v>822</v>
      </c>
      <c r="C221" s="366" t="s">
        <v>938</v>
      </c>
      <c r="D221" s="369"/>
      <c r="E221" s="366" t="s">
        <v>761</v>
      </c>
      <c r="F221" s="368" t="s">
        <v>781</v>
      </c>
      <c r="G221" s="368">
        <v>2019</v>
      </c>
      <c r="H221" s="370">
        <v>14609050</v>
      </c>
      <c r="I221" s="366" t="s">
        <v>591</v>
      </c>
      <c r="J221" s="368" t="s">
        <v>4</v>
      </c>
      <c r="K221" s="59"/>
      <c r="L221" s="59"/>
      <c r="M221" s="521"/>
    </row>
    <row r="222" spans="1:13" s="206" customFormat="1" ht="15" customHeight="1" x14ac:dyDescent="0.3">
      <c r="A222" s="366">
        <v>53</v>
      </c>
      <c r="B222" s="374" t="s">
        <v>823</v>
      </c>
      <c r="C222" s="366" t="s">
        <v>938</v>
      </c>
      <c r="D222" s="369"/>
      <c r="E222" s="366" t="s">
        <v>761</v>
      </c>
      <c r="F222" s="368" t="s">
        <v>781</v>
      </c>
      <c r="G222" s="368">
        <v>2019</v>
      </c>
      <c r="H222" s="370">
        <v>14609000</v>
      </c>
      <c r="I222" s="366" t="s">
        <v>591</v>
      </c>
      <c r="J222" s="368" t="s">
        <v>4</v>
      </c>
      <c r="K222" s="59"/>
      <c r="L222" s="59"/>
      <c r="M222" s="521"/>
    </row>
    <row r="223" spans="1:13" s="206" customFormat="1" ht="15" customHeight="1" x14ac:dyDescent="0.3">
      <c r="A223" s="366">
        <v>54</v>
      </c>
      <c r="B223" s="374" t="s">
        <v>824</v>
      </c>
      <c r="C223" s="366" t="s">
        <v>938</v>
      </c>
      <c r="D223" s="367"/>
      <c r="E223" s="375">
        <v>43651</v>
      </c>
      <c r="F223" s="368" t="s">
        <v>773</v>
      </c>
      <c r="G223" s="368">
        <v>2019</v>
      </c>
      <c r="H223" s="370">
        <v>15374900</v>
      </c>
      <c r="I223" s="366" t="s">
        <v>591</v>
      </c>
      <c r="J223" s="368" t="s">
        <v>4</v>
      </c>
      <c r="K223" s="59"/>
      <c r="L223" s="59"/>
      <c r="M223" s="521"/>
    </row>
    <row r="224" spans="1:13" s="206" customFormat="1" ht="15" customHeight="1" x14ac:dyDescent="0.3">
      <c r="A224" s="366">
        <v>55</v>
      </c>
      <c r="B224" s="374" t="s">
        <v>969</v>
      </c>
      <c r="C224" s="368" t="s">
        <v>946</v>
      </c>
      <c r="D224" s="369"/>
      <c r="E224" s="404" t="s">
        <v>825</v>
      </c>
      <c r="F224" s="368" t="s">
        <v>826</v>
      </c>
      <c r="G224" s="368">
        <v>2020</v>
      </c>
      <c r="H224" s="370">
        <v>2000000</v>
      </c>
      <c r="I224" s="368" t="s">
        <v>591</v>
      </c>
      <c r="J224" s="368" t="s">
        <v>4</v>
      </c>
      <c r="K224" s="59"/>
      <c r="L224" s="59"/>
      <c r="M224" s="521"/>
    </row>
    <row r="225" spans="1:13" s="206" customFormat="1" ht="15" customHeight="1" x14ac:dyDescent="0.3">
      <c r="A225" s="366">
        <v>56</v>
      </c>
      <c r="B225" s="374" t="s">
        <v>970</v>
      </c>
      <c r="C225" s="368" t="s">
        <v>946</v>
      </c>
      <c r="D225" s="369"/>
      <c r="E225" s="404" t="s">
        <v>825</v>
      </c>
      <c r="F225" s="368" t="s">
        <v>826</v>
      </c>
      <c r="G225" s="368">
        <v>2020</v>
      </c>
      <c r="H225" s="370">
        <v>2000000</v>
      </c>
      <c r="I225" s="368" t="s">
        <v>591</v>
      </c>
      <c r="J225" s="368" t="s">
        <v>4</v>
      </c>
      <c r="K225" s="59"/>
      <c r="L225" s="59"/>
      <c r="M225" s="521"/>
    </row>
    <row r="226" spans="1:13" s="206" customFormat="1" ht="15" customHeight="1" x14ac:dyDescent="0.3">
      <c r="A226" s="366">
        <v>57</v>
      </c>
      <c r="B226" s="374" t="s">
        <v>971</v>
      </c>
      <c r="C226" s="368" t="s">
        <v>946</v>
      </c>
      <c r="D226" s="369"/>
      <c r="E226" s="404" t="s">
        <v>825</v>
      </c>
      <c r="F226" s="368" t="s">
        <v>826</v>
      </c>
      <c r="G226" s="368">
        <v>2020</v>
      </c>
      <c r="H226" s="370">
        <v>2000000</v>
      </c>
      <c r="I226" s="368" t="s">
        <v>591</v>
      </c>
      <c r="J226" s="368" t="s">
        <v>4</v>
      </c>
      <c r="K226" s="59"/>
      <c r="L226" s="59"/>
      <c r="M226" s="521"/>
    </row>
    <row r="227" spans="1:13" s="205" customFormat="1" ht="15" customHeight="1" x14ac:dyDescent="0.3">
      <c r="A227" s="366">
        <v>58</v>
      </c>
      <c r="B227" s="374" t="s">
        <v>972</v>
      </c>
      <c r="C227" s="368" t="s">
        <v>946</v>
      </c>
      <c r="D227" s="369"/>
      <c r="E227" s="404" t="s">
        <v>825</v>
      </c>
      <c r="F227" s="368" t="s">
        <v>826</v>
      </c>
      <c r="G227" s="368">
        <v>2020</v>
      </c>
      <c r="H227" s="370">
        <v>2000000</v>
      </c>
      <c r="I227" s="368" t="s">
        <v>591</v>
      </c>
      <c r="J227" s="368" t="s">
        <v>4</v>
      </c>
      <c r="K227" s="59"/>
      <c r="L227" s="59"/>
      <c r="M227" s="521"/>
    </row>
    <row r="228" spans="1:13" s="205" customFormat="1" ht="15" customHeight="1" x14ac:dyDescent="0.3">
      <c r="A228" s="366">
        <v>59</v>
      </c>
      <c r="B228" s="374" t="s">
        <v>973</v>
      </c>
      <c r="C228" s="368" t="s">
        <v>946</v>
      </c>
      <c r="D228" s="369"/>
      <c r="E228" s="404" t="s">
        <v>825</v>
      </c>
      <c r="F228" s="368" t="s">
        <v>826</v>
      </c>
      <c r="G228" s="368">
        <v>2020</v>
      </c>
      <c r="H228" s="370">
        <v>2000000</v>
      </c>
      <c r="I228" s="368" t="s">
        <v>591</v>
      </c>
      <c r="J228" s="368" t="s">
        <v>4</v>
      </c>
      <c r="K228" s="59"/>
      <c r="L228" s="59"/>
      <c r="M228" s="521"/>
    </row>
    <row r="229" spans="1:13" s="205" customFormat="1" ht="15" customHeight="1" x14ac:dyDescent="0.3">
      <c r="A229" s="366">
        <v>60</v>
      </c>
      <c r="B229" s="374" t="s">
        <v>974</v>
      </c>
      <c r="C229" s="368" t="s">
        <v>946</v>
      </c>
      <c r="D229" s="369"/>
      <c r="E229" s="404" t="s">
        <v>825</v>
      </c>
      <c r="F229" s="368" t="s">
        <v>826</v>
      </c>
      <c r="G229" s="368">
        <v>2020</v>
      </c>
      <c r="H229" s="370">
        <v>2000000</v>
      </c>
      <c r="I229" s="368" t="s">
        <v>591</v>
      </c>
      <c r="J229" s="368" t="s">
        <v>4</v>
      </c>
      <c r="K229" s="59"/>
      <c r="L229" s="59"/>
      <c r="M229" s="521"/>
    </row>
    <row r="230" spans="1:13" s="205" customFormat="1" ht="15" customHeight="1" x14ac:dyDescent="0.3">
      <c r="A230" s="366">
        <v>61</v>
      </c>
      <c r="B230" s="374" t="s">
        <v>836</v>
      </c>
      <c r="C230" s="368" t="s">
        <v>946</v>
      </c>
      <c r="D230" s="369"/>
      <c r="E230" s="404" t="s">
        <v>827</v>
      </c>
      <c r="F230" s="368" t="s">
        <v>781</v>
      </c>
      <c r="G230" s="368">
        <v>2020</v>
      </c>
      <c r="H230" s="370">
        <v>132557400</v>
      </c>
      <c r="I230" s="368" t="s">
        <v>591</v>
      </c>
      <c r="J230" s="368" t="s">
        <v>4</v>
      </c>
      <c r="K230" s="494"/>
      <c r="L230" s="494"/>
      <c r="M230" s="495"/>
    </row>
    <row r="231" spans="1:13" s="205" customFormat="1" ht="15" customHeight="1" x14ac:dyDescent="0.3">
      <c r="A231" s="366">
        <v>62</v>
      </c>
      <c r="B231" s="374" t="s">
        <v>975</v>
      </c>
      <c r="C231" s="368" t="s">
        <v>946</v>
      </c>
      <c r="D231" s="369"/>
      <c r="E231" s="404" t="s">
        <v>827</v>
      </c>
      <c r="F231" s="368" t="s">
        <v>781</v>
      </c>
      <c r="G231" s="368">
        <v>2020</v>
      </c>
      <c r="H231" s="370">
        <v>63968100</v>
      </c>
      <c r="I231" s="368" t="s">
        <v>591</v>
      </c>
      <c r="J231" s="368" t="s">
        <v>4</v>
      </c>
      <c r="K231" s="494"/>
      <c r="L231" s="494"/>
      <c r="M231" s="495"/>
    </row>
    <row r="232" spans="1:13" s="205" customFormat="1" ht="15" customHeight="1" x14ac:dyDescent="0.3">
      <c r="A232" s="366">
        <v>63</v>
      </c>
      <c r="B232" s="374" t="s">
        <v>976</v>
      </c>
      <c r="C232" s="368" t="s">
        <v>946</v>
      </c>
      <c r="D232" s="369"/>
      <c r="E232" s="404" t="s">
        <v>827</v>
      </c>
      <c r="F232" s="368" t="s">
        <v>781</v>
      </c>
      <c r="G232" s="368">
        <v>2020</v>
      </c>
      <c r="H232" s="370">
        <v>97344450</v>
      </c>
      <c r="I232" s="368" t="s">
        <v>591</v>
      </c>
      <c r="J232" s="368" t="s">
        <v>4</v>
      </c>
      <c r="K232" s="494"/>
      <c r="L232" s="494"/>
      <c r="M232" s="495"/>
    </row>
    <row r="233" spans="1:13" s="205" customFormat="1" ht="15" customHeight="1" x14ac:dyDescent="0.3">
      <c r="A233" s="366">
        <v>64</v>
      </c>
      <c r="B233" s="374" t="s">
        <v>828</v>
      </c>
      <c r="C233" s="368" t="s">
        <v>946</v>
      </c>
      <c r="D233" s="369"/>
      <c r="E233" s="404" t="s">
        <v>764</v>
      </c>
      <c r="F233" s="368" t="s">
        <v>826</v>
      </c>
      <c r="G233" s="368">
        <v>2020</v>
      </c>
      <c r="H233" s="370">
        <v>28190130</v>
      </c>
      <c r="I233" s="368" t="s">
        <v>591</v>
      </c>
      <c r="J233" s="368" t="s">
        <v>4</v>
      </c>
      <c r="K233" s="494"/>
      <c r="L233" s="494"/>
      <c r="M233" s="495"/>
    </row>
    <row r="234" spans="1:13" s="205" customFormat="1" ht="15" customHeight="1" x14ac:dyDescent="0.3">
      <c r="A234" s="366">
        <v>65</v>
      </c>
      <c r="B234" s="374" t="s">
        <v>829</v>
      </c>
      <c r="C234" s="368" t="s">
        <v>946</v>
      </c>
      <c r="D234" s="369"/>
      <c r="E234" s="404" t="s">
        <v>764</v>
      </c>
      <c r="F234" s="368" t="s">
        <v>826</v>
      </c>
      <c r="G234" s="368">
        <v>2020</v>
      </c>
      <c r="H234" s="370">
        <v>9130650</v>
      </c>
      <c r="I234" s="368" t="s">
        <v>591</v>
      </c>
      <c r="J234" s="368" t="s">
        <v>4</v>
      </c>
      <c r="K234" s="494"/>
      <c r="L234" s="494"/>
      <c r="M234" s="495"/>
    </row>
    <row r="235" spans="1:13" s="205" customFormat="1" ht="15" customHeight="1" x14ac:dyDescent="0.3">
      <c r="A235" s="366">
        <v>66</v>
      </c>
      <c r="B235" s="374" t="s">
        <v>726</v>
      </c>
      <c r="C235" s="368" t="s">
        <v>946</v>
      </c>
      <c r="D235" s="369"/>
      <c r="E235" s="404" t="s">
        <v>727</v>
      </c>
      <c r="F235" s="368" t="s">
        <v>728</v>
      </c>
      <c r="G235" s="368">
        <v>2020</v>
      </c>
      <c r="H235" s="370">
        <v>21721550</v>
      </c>
      <c r="I235" s="368" t="s">
        <v>591</v>
      </c>
      <c r="J235" s="368" t="s">
        <v>615</v>
      </c>
      <c r="K235" s="494"/>
      <c r="L235" s="494"/>
      <c r="M235" s="495"/>
    </row>
    <row r="236" spans="1:13" s="205" customFormat="1" ht="15" customHeight="1" x14ac:dyDescent="0.3">
      <c r="A236" s="366">
        <v>67</v>
      </c>
      <c r="B236" s="422" t="s">
        <v>977</v>
      </c>
      <c r="C236" s="368" t="s">
        <v>946</v>
      </c>
      <c r="D236" s="416"/>
      <c r="E236" s="366" t="s">
        <v>978</v>
      </c>
      <c r="F236" s="368" t="s">
        <v>784</v>
      </c>
      <c r="G236" s="417">
        <v>2021</v>
      </c>
      <c r="H236" s="370">
        <v>55461600</v>
      </c>
      <c r="I236" s="368" t="s">
        <v>591</v>
      </c>
      <c r="J236" s="368" t="s">
        <v>4</v>
      </c>
      <c r="K236" s="494"/>
      <c r="L236" s="494"/>
      <c r="M236" s="495"/>
    </row>
    <row r="237" spans="1:13" s="205" customFormat="1" ht="15" customHeight="1" x14ac:dyDescent="0.3">
      <c r="A237" s="366">
        <v>68</v>
      </c>
      <c r="B237" s="422" t="s">
        <v>979</v>
      </c>
      <c r="C237" s="368" t="s">
        <v>946</v>
      </c>
      <c r="D237" s="416"/>
      <c r="E237" s="366" t="s">
        <v>980</v>
      </c>
      <c r="F237" s="368" t="s">
        <v>784</v>
      </c>
      <c r="G237" s="417">
        <v>2021</v>
      </c>
      <c r="H237" s="370">
        <v>60367100</v>
      </c>
      <c r="I237" s="368" t="s">
        <v>591</v>
      </c>
      <c r="J237" s="368" t="s">
        <v>4</v>
      </c>
      <c r="K237" s="494"/>
      <c r="L237" s="494"/>
      <c r="M237" s="495"/>
    </row>
    <row r="238" spans="1:13" s="205" customFormat="1" ht="15" customHeight="1" x14ac:dyDescent="0.3">
      <c r="A238" s="366">
        <v>69</v>
      </c>
      <c r="B238" s="422" t="s">
        <v>981</v>
      </c>
      <c r="C238" s="368" t="s">
        <v>946</v>
      </c>
      <c r="D238" s="416"/>
      <c r="E238" s="366" t="s">
        <v>982</v>
      </c>
      <c r="F238" s="368" t="s">
        <v>773</v>
      </c>
      <c r="G238" s="417">
        <v>2021</v>
      </c>
      <c r="H238" s="370">
        <v>1341000</v>
      </c>
      <c r="I238" s="368" t="s">
        <v>591</v>
      </c>
      <c r="J238" s="368" t="s">
        <v>4</v>
      </c>
      <c r="K238" s="494"/>
      <c r="L238" s="494"/>
      <c r="M238" s="495"/>
    </row>
    <row r="239" spans="1:13" s="205" customFormat="1" ht="16.5" x14ac:dyDescent="0.3">
      <c r="A239" s="366">
        <v>70</v>
      </c>
      <c r="B239" s="374" t="s">
        <v>726</v>
      </c>
      <c r="C239" s="368" t="s">
        <v>946</v>
      </c>
      <c r="D239" s="416"/>
      <c r="E239" s="423" t="s">
        <v>983</v>
      </c>
      <c r="F239" s="368" t="s">
        <v>728</v>
      </c>
      <c r="G239" s="417">
        <v>2021</v>
      </c>
      <c r="H239" s="424">
        <v>10085185</v>
      </c>
      <c r="I239" s="368" t="s">
        <v>591</v>
      </c>
      <c r="J239" s="368" t="s">
        <v>4</v>
      </c>
      <c r="K239" s="494"/>
      <c r="L239" s="494"/>
      <c r="M239" s="495"/>
    </row>
    <row r="240" spans="1:13" s="205" customFormat="1" ht="16.5" x14ac:dyDescent="0.3">
      <c r="A240" s="366">
        <v>71</v>
      </c>
      <c r="B240" s="374" t="s">
        <v>984</v>
      </c>
      <c r="C240" s="368" t="s">
        <v>946</v>
      </c>
      <c r="D240" s="416"/>
      <c r="E240" s="366" t="s">
        <v>985</v>
      </c>
      <c r="F240" s="425" t="s">
        <v>986</v>
      </c>
      <c r="G240" s="417">
        <v>2021</v>
      </c>
      <c r="H240" s="424">
        <v>5185000</v>
      </c>
      <c r="I240" s="368" t="s">
        <v>591</v>
      </c>
      <c r="J240" s="368" t="s">
        <v>4</v>
      </c>
      <c r="K240" s="494"/>
      <c r="L240" s="494"/>
      <c r="M240" s="495"/>
    </row>
    <row r="241" spans="1:13" s="205" customFormat="1" ht="16.5" x14ac:dyDescent="0.3">
      <c r="A241" s="366"/>
      <c r="B241" s="396" t="s">
        <v>809</v>
      </c>
      <c r="C241" s="368"/>
      <c r="D241" s="416"/>
      <c r="E241" s="366"/>
      <c r="F241" s="425"/>
      <c r="G241" s="417"/>
      <c r="H241" s="426">
        <f>SUM(H194:H240)</f>
        <v>2501716155</v>
      </c>
      <c r="I241" s="368"/>
      <c r="J241" s="368"/>
      <c r="K241" s="494"/>
      <c r="L241" s="494"/>
      <c r="M241" s="495"/>
    </row>
    <row r="242" spans="1:13" s="205" customFormat="1" x14ac:dyDescent="0.25">
      <c r="A242" s="588" t="s">
        <v>246</v>
      </c>
      <c r="B242" s="360" t="s">
        <v>571</v>
      </c>
      <c r="C242" s="590" t="s">
        <v>572</v>
      </c>
      <c r="D242" s="590"/>
      <c r="E242" s="590"/>
      <c r="F242" s="489" t="s">
        <v>573</v>
      </c>
      <c r="G242" s="489" t="s">
        <v>574</v>
      </c>
      <c r="H242" s="361" t="s">
        <v>575</v>
      </c>
      <c r="I242" s="486" t="s">
        <v>576</v>
      </c>
      <c r="J242" s="591" t="s">
        <v>577</v>
      </c>
      <c r="K242" s="494"/>
      <c r="L242" s="494"/>
      <c r="M242" s="495"/>
    </row>
    <row r="243" spans="1:13" s="205" customFormat="1" x14ac:dyDescent="0.25">
      <c r="A243" s="589"/>
      <c r="B243" s="362" t="s">
        <v>578</v>
      </c>
      <c r="C243" s="484" t="s">
        <v>579</v>
      </c>
      <c r="D243" s="484" t="s">
        <v>580</v>
      </c>
      <c r="E243" s="484" t="s">
        <v>581</v>
      </c>
      <c r="F243" s="490" t="s">
        <v>582</v>
      </c>
      <c r="G243" s="490" t="s">
        <v>583</v>
      </c>
      <c r="H243" s="363" t="s">
        <v>583</v>
      </c>
      <c r="I243" s="487" t="s">
        <v>584</v>
      </c>
      <c r="J243" s="591"/>
      <c r="K243" s="494"/>
      <c r="L243" s="494"/>
      <c r="M243" s="495"/>
    </row>
    <row r="244" spans="1:13" s="205" customFormat="1" ht="16.5" x14ac:dyDescent="0.3">
      <c r="A244" s="366"/>
      <c r="B244" s="396" t="s">
        <v>810</v>
      </c>
      <c r="C244" s="368"/>
      <c r="D244" s="416"/>
      <c r="E244" s="366"/>
      <c r="F244" s="425"/>
      <c r="G244" s="417"/>
      <c r="H244" s="426">
        <f>H241</f>
        <v>2501716155</v>
      </c>
      <c r="I244" s="368"/>
      <c r="J244" s="368"/>
      <c r="K244" s="494"/>
      <c r="L244" s="494"/>
      <c r="M244" s="495"/>
    </row>
    <row r="245" spans="1:13" s="205" customFormat="1" ht="16.5" x14ac:dyDescent="0.3">
      <c r="A245" s="366">
        <v>72</v>
      </c>
      <c r="B245" s="374" t="s">
        <v>987</v>
      </c>
      <c r="C245" s="368" t="s">
        <v>946</v>
      </c>
      <c r="D245" s="416"/>
      <c r="E245" s="366" t="s">
        <v>988</v>
      </c>
      <c r="F245" s="425" t="s">
        <v>989</v>
      </c>
      <c r="G245" s="417">
        <v>2021</v>
      </c>
      <c r="H245" s="424">
        <v>3311000</v>
      </c>
      <c r="I245" s="368" t="s">
        <v>591</v>
      </c>
      <c r="J245" s="368" t="s">
        <v>4</v>
      </c>
      <c r="K245" s="494"/>
      <c r="L245" s="494"/>
      <c r="M245" s="495"/>
    </row>
    <row r="246" spans="1:13" s="205" customFormat="1" ht="16.5" x14ac:dyDescent="0.3">
      <c r="A246" s="366">
        <v>73</v>
      </c>
      <c r="B246" s="374" t="s">
        <v>990</v>
      </c>
      <c r="C246" s="368" t="s">
        <v>946</v>
      </c>
      <c r="D246" s="416"/>
      <c r="E246" s="366" t="s">
        <v>957</v>
      </c>
      <c r="F246" s="425" t="s">
        <v>989</v>
      </c>
      <c r="G246" s="417">
        <v>2021</v>
      </c>
      <c r="H246" s="424">
        <v>1866000</v>
      </c>
      <c r="I246" s="368" t="s">
        <v>591</v>
      </c>
      <c r="J246" s="368" t="s">
        <v>4</v>
      </c>
      <c r="K246" s="494"/>
      <c r="L246" s="494"/>
      <c r="M246" s="495"/>
    </row>
    <row r="247" spans="1:13" s="205" customFormat="1" ht="16.5" x14ac:dyDescent="0.3">
      <c r="A247" s="366">
        <v>74</v>
      </c>
      <c r="B247" s="374" t="s">
        <v>1993</v>
      </c>
      <c r="C247" s="368" t="s">
        <v>946</v>
      </c>
      <c r="D247" s="416"/>
      <c r="E247" s="375">
        <v>44638</v>
      </c>
      <c r="F247" s="502" t="s">
        <v>986</v>
      </c>
      <c r="G247" s="368">
        <v>2022</v>
      </c>
      <c r="H247" s="503">
        <v>2606000</v>
      </c>
      <c r="I247" s="368" t="s">
        <v>591</v>
      </c>
      <c r="J247" s="368" t="s">
        <v>4</v>
      </c>
      <c r="K247" s="356"/>
      <c r="L247" s="356"/>
      <c r="M247" s="492"/>
    </row>
    <row r="248" spans="1:13" s="205" customFormat="1" ht="16.5" x14ac:dyDescent="0.3">
      <c r="A248" s="366">
        <v>75</v>
      </c>
      <c r="B248" s="374" t="s">
        <v>1994</v>
      </c>
      <c r="C248" s="368" t="s">
        <v>946</v>
      </c>
      <c r="D248" s="416"/>
      <c r="E248" s="375">
        <v>44638</v>
      </c>
      <c r="F248" s="502" t="s">
        <v>986</v>
      </c>
      <c r="G248" s="368">
        <v>2022</v>
      </c>
      <c r="H248" s="504">
        <v>5464500</v>
      </c>
      <c r="I248" s="368" t="s">
        <v>591</v>
      </c>
      <c r="J248" s="368" t="s">
        <v>4</v>
      </c>
      <c r="K248" s="356"/>
      <c r="L248" s="356"/>
      <c r="M248" s="492"/>
    </row>
    <row r="249" spans="1:13" s="205" customFormat="1" ht="16.5" x14ac:dyDescent="0.3">
      <c r="A249" s="366">
        <v>76</v>
      </c>
      <c r="B249" s="374" t="s">
        <v>1995</v>
      </c>
      <c r="C249" s="368" t="s">
        <v>946</v>
      </c>
      <c r="D249" s="416"/>
      <c r="E249" s="375">
        <v>44926</v>
      </c>
      <c r="F249" s="502" t="s">
        <v>986</v>
      </c>
      <c r="G249" s="368">
        <v>2022</v>
      </c>
      <c r="H249" s="370">
        <v>27973960</v>
      </c>
      <c r="I249" s="368" t="s">
        <v>591</v>
      </c>
      <c r="J249" s="368" t="s">
        <v>4</v>
      </c>
      <c r="K249" s="356"/>
      <c r="L249" s="356"/>
      <c r="M249" s="492"/>
    </row>
    <row r="250" spans="1:13" s="205" customFormat="1" ht="16.5" x14ac:dyDescent="0.3">
      <c r="A250" s="366">
        <v>77</v>
      </c>
      <c r="B250" s="374" t="s">
        <v>1996</v>
      </c>
      <c r="C250" s="368" t="s">
        <v>946</v>
      </c>
      <c r="D250" s="416"/>
      <c r="E250" s="375">
        <v>44926</v>
      </c>
      <c r="F250" s="425" t="s">
        <v>784</v>
      </c>
      <c r="G250" s="417">
        <v>2022</v>
      </c>
      <c r="H250" s="370">
        <v>11098290</v>
      </c>
      <c r="I250" s="368" t="s">
        <v>591</v>
      </c>
      <c r="J250" s="368" t="s">
        <v>4</v>
      </c>
      <c r="K250" s="356"/>
      <c r="L250" s="356"/>
      <c r="M250" s="492"/>
    </row>
    <row r="251" spans="1:13" s="205" customFormat="1" ht="16.5" x14ac:dyDescent="0.3">
      <c r="A251" s="366">
        <v>78</v>
      </c>
      <c r="B251" s="374" t="s">
        <v>1997</v>
      </c>
      <c r="C251" s="368" t="s">
        <v>946</v>
      </c>
      <c r="D251" s="416"/>
      <c r="E251" s="375">
        <v>44926</v>
      </c>
      <c r="F251" s="368" t="s">
        <v>784</v>
      </c>
      <c r="G251" s="417">
        <v>2022</v>
      </c>
      <c r="H251" s="370">
        <v>9137000</v>
      </c>
      <c r="I251" s="368" t="s">
        <v>591</v>
      </c>
      <c r="J251" s="368" t="s">
        <v>4</v>
      </c>
      <c r="K251" s="356"/>
      <c r="L251" s="356"/>
      <c r="M251" s="492"/>
    </row>
    <row r="252" spans="1:13" s="210" customFormat="1" ht="16.5" x14ac:dyDescent="0.3">
      <c r="A252" s="366">
        <v>79</v>
      </c>
      <c r="B252" s="374" t="s">
        <v>1998</v>
      </c>
      <c r="C252" s="368" t="s">
        <v>946</v>
      </c>
      <c r="D252" s="416"/>
      <c r="E252" s="375">
        <v>44926</v>
      </c>
      <c r="F252" s="502" t="s">
        <v>986</v>
      </c>
      <c r="G252" s="368">
        <v>2022</v>
      </c>
      <c r="H252" s="370">
        <v>1794500</v>
      </c>
      <c r="I252" s="368" t="s">
        <v>591</v>
      </c>
      <c r="J252" s="368" t="s">
        <v>4</v>
      </c>
      <c r="K252" s="356"/>
      <c r="L252" s="356"/>
      <c r="M252" s="492"/>
    </row>
    <row r="253" spans="1:13" s="206" customFormat="1" ht="16.5" x14ac:dyDescent="0.3">
      <c r="A253" s="435"/>
      <c r="B253" s="369"/>
      <c r="C253" s="368"/>
      <c r="D253" s="416"/>
      <c r="E253" s="404"/>
      <c r="F253" s="368"/>
      <c r="G253" s="417"/>
      <c r="H253" s="370"/>
      <c r="I253" s="368"/>
      <c r="J253" s="368"/>
      <c r="K253" s="494"/>
      <c r="L253" s="494"/>
      <c r="M253" s="495"/>
    </row>
    <row r="254" spans="1:13" s="206" customFormat="1" x14ac:dyDescent="0.25">
      <c r="A254" s="436"/>
      <c r="B254" s="408" t="s">
        <v>830</v>
      </c>
      <c r="C254" s="397"/>
      <c r="D254" s="377"/>
      <c r="E254" s="397"/>
      <c r="F254" s="408"/>
      <c r="G254" s="409"/>
      <c r="H254" s="410">
        <f>SUM(H244:H253)</f>
        <v>2564967405</v>
      </c>
      <c r="I254" s="377"/>
      <c r="J254" s="408"/>
      <c r="K254" s="522"/>
      <c r="L254" s="522"/>
      <c r="M254" s="523"/>
    </row>
    <row r="255" spans="1:13" s="206" customFormat="1" ht="16.5" x14ac:dyDescent="0.3">
      <c r="A255" s="437" t="s">
        <v>831</v>
      </c>
      <c r="B255" s="438" t="s">
        <v>832</v>
      </c>
      <c r="C255" s="366"/>
      <c r="D255" s="367"/>
      <c r="E255" s="366"/>
      <c r="F255" s="368"/>
      <c r="G255" s="369"/>
      <c r="H255" s="372"/>
      <c r="I255" s="367"/>
      <c r="J255" s="368"/>
      <c r="K255" s="59"/>
      <c r="L255" s="59"/>
      <c r="M255" s="521"/>
    </row>
    <row r="256" spans="1:13" s="206" customFormat="1" ht="16.5" x14ac:dyDescent="0.3">
      <c r="A256" s="435"/>
      <c r="B256" s="438" t="s">
        <v>666</v>
      </c>
      <c r="C256" s="368"/>
      <c r="D256" s="369"/>
      <c r="E256" s="368"/>
      <c r="F256" s="368"/>
      <c r="G256" s="368"/>
      <c r="H256" s="370"/>
      <c r="I256" s="368"/>
      <c r="J256" s="368"/>
      <c r="K256" s="59"/>
      <c r="L256" s="59"/>
      <c r="M256" s="521"/>
    </row>
    <row r="257" spans="1:13" s="206" customFormat="1" ht="16.5" x14ac:dyDescent="0.3">
      <c r="A257" s="435">
        <v>1</v>
      </c>
      <c r="B257" s="352" t="s">
        <v>992</v>
      </c>
      <c r="C257" s="368" t="s">
        <v>936</v>
      </c>
      <c r="D257" s="368" t="s">
        <v>941</v>
      </c>
      <c r="E257" s="368" t="s">
        <v>993</v>
      </c>
      <c r="F257" s="368" t="s">
        <v>667</v>
      </c>
      <c r="G257" s="368">
        <v>2015</v>
      </c>
      <c r="H257" s="370">
        <v>0</v>
      </c>
      <c r="I257" s="368" t="s">
        <v>591</v>
      </c>
      <c r="J257" s="368" t="s">
        <v>994</v>
      </c>
      <c r="K257" s="59"/>
      <c r="L257" s="59"/>
      <c r="M257" s="521"/>
    </row>
    <row r="258" spans="1:13" s="206" customFormat="1" ht="16.5" x14ac:dyDescent="0.3">
      <c r="A258" s="435">
        <v>2</v>
      </c>
      <c r="B258" s="352" t="s">
        <v>995</v>
      </c>
      <c r="C258" s="368" t="s">
        <v>936</v>
      </c>
      <c r="D258" s="368" t="s">
        <v>941</v>
      </c>
      <c r="E258" s="368" t="s">
        <v>993</v>
      </c>
      <c r="F258" s="368" t="s">
        <v>667</v>
      </c>
      <c r="G258" s="368">
        <v>2015</v>
      </c>
      <c r="H258" s="370">
        <v>0</v>
      </c>
      <c r="I258" s="368" t="s">
        <v>591</v>
      </c>
      <c r="J258" s="368" t="s">
        <v>994</v>
      </c>
      <c r="K258" s="59"/>
      <c r="L258" s="59"/>
      <c r="M258" s="521"/>
    </row>
    <row r="259" spans="1:13" s="206" customFormat="1" ht="16.5" x14ac:dyDescent="0.3">
      <c r="A259" s="435">
        <v>3</v>
      </c>
      <c r="B259" s="352" t="s">
        <v>996</v>
      </c>
      <c r="C259" s="368" t="s">
        <v>936</v>
      </c>
      <c r="D259" s="368" t="s">
        <v>941</v>
      </c>
      <c r="E259" s="368" t="s">
        <v>993</v>
      </c>
      <c r="F259" s="368" t="s">
        <v>667</v>
      </c>
      <c r="G259" s="368">
        <v>2015</v>
      </c>
      <c r="H259" s="370">
        <v>0</v>
      </c>
      <c r="I259" s="368" t="s">
        <v>591</v>
      </c>
      <c r="J259" s="368" t="s">
        <v>994</v>
      </c>
      <c r="K259" s="59"/>
      <c r="L259" s="59"/>
      <c r="M259" s="521"/>
    </row>
    <row r="260" spans="1:13" s="206" customFormat="1" ht="16.5" x14ac:dyDescent="0.3">
      <c r="A260" s="435">
        <v>4</v>
      </c>
      <c r="B260" s="352" t="s">
        <v>997</v>
      </c>
      <c r="C260" s="368" t="s">
        <v>936</v>
      </c>
      <c r="D260" s="368" t="s">
        <v>941</v>
      </c>
      <c r="E260" s="368" t="s">
        <v>993</v>
      </c>
      <c r="F260" s="368" t="s">
        <v>667</v>
      </c>
      <c r="G260" s="368">
        <v>2015</v>
      </c>
      <c r="H260" s="370">
        <v>0</v>
      </c>
      <c r="I260" s="368" t="s">
        <v>591</v>
      </c>
      <c r="J260" s="368" t="s">
        <v>994</v>
      </c>
      <c r="K260" s="59"/>
      <c r="L260" s="59"/>
      <c r="M260" s="521"/>
    </row>
    <row r="261" spans="1:13" s="206" customFormat="1" ht="16.5" x14ac:dyDescent="0.3">
      <c r="A261" s="435">
        <v>5</v>
      </c>
      <c r="B261" s="352" t="s">
        <v>998</v>
      </c>
      <c r="C261" s="368" t="s">
        <v>936</v>
      </c>
      <c r="D261" s="368" t="s">
        <v>941</v>
      </c>
      <c r="E261" s="368" t="s">
        <v>993</v>
      </c>
      <c r="F261" s="368" t="s">
        <v>667</v>
      </c>
      <c r="G261" s="368">
        <v>2015</v>
      </c>
      <c r="H261" s="370">
        <v>0</v>
      </c>
      <c r="I261" s="368" t="s">
        <v>591</v>
      </c>
      <c r="J261" s="368" t="s">
        <v>994</v>
      </c>
      <c r="K261" s="59"/>
      <c r="L261" s="59"/>
      <c r="M261" s="521"/>
    </row>
    <row r="262" spans="1:13" s="206" customFormat="1" ht="16.5" x14ac:dyDescent="0.3">
      <c r="A262" s="435">
        <v>6</v>
      </c>
      <c r="B262" s="352" t="s">
        <v>999</v>
      </c>
      <c r="C262" s="368" t="s">
        <v>936</v>
      </c>
      <c r="D262" s="368" t="s">
        <v>941</v>
      </c>
      <c r="E262" s="368" t="s">
        <v>993</v>
      </c>
      <c r="F262" s="368" t="s">
        <v>667</v>
      </c>
      <c r="G262" s="368">
        <v>2015</v>
      </c>
      <c r="H262" s="370">
        <v>0</v>
      </c>
      <c r="I262" s="368" t="s">
        <v>591</v>
      </c>
      <c r="J262" s="368" t="s">
        <v>994</v>
      </c>
      <c r="K262" s="59"/>
      <c r="L262" s="59"/>
      <c r="M262" s="521"/>
    </row>
    <row r="263" spans="1:13" s="206" customFormat="1" ht="16.5" x14ac:dyDescent="0.3">
      <c r="A263" s="435">
        <v>7</v>
      </c>
      <c r="B263" s="352" t="s">
        <v>1000</v>
      </c>
      <c r="C263" s="368" t="s">
        <v>936</v>
      </c>
      <c r="D263" s="368" t="s">
        <v>941</v>
      </c>
      <c r="E263" s="368" t="s">
        <v>993</v>
      </c>
      <c r="F263" s="368" t="s">
        <v>667</v>
      </c>
      <c r="G263" s="368">
        <v>2015</v>
      </c>
      <c r="H263" s="370">
        <v>0</v>
      </c>
      <c r="I263" s="368" t="s">
        <v>591</v>
      </c>
      <c r="J263" s="368" t="s">
        <v>994</v>
      </c>
      <c r="K263" s="59"/>
      <c r="L263" s="59"/>
      <c r="M263" s="521"/>
    </row>
    <row r="264" spans="1:13" s="206" customFormat="1" ht="16.5" x14ac:dyDescent="0.3">
      <c r="A264" s="435">
        <v>8</v>
      </c>
      <c r="B264" s="352" t="s">
        <v>1001</v>
      </c>
      <c r="C264" s="368" t="s">
        <v>936</v>
      </c>
      <c r="D264" s="368" t="s">
        <v>941</v>
      </c>
      <c r="E264" s="368" t="s">
        <v>993</v>
      </c>
      <c r="F264" s="368" t="s">
        <v>667</v>
      </c>
      <c r="G264" s="368">
        <v>2015</v>
      </c>
      <c r="H264" s="370">
        <v>0</v>
      </c>
      <c r="I264" s="368" t="s">
        <v>591</v>
      </c>
      <c r="J264" s="368" t="s">
        <v>994</v>
      </c>
      <c r="K264" s="59"/>
      <c r="L264" s="59"/>
      <c r="M264" s="521"/>
    </row>
    <row r="265" spans="1:13" s="206" customFormat="1" ht="16.5" x14ac:dyDescent="0.3">
      <c r="A265" s="435">
        <v>9</v>
      </c>
      <c r="B265" s="352" t="s">
        <v>1002</v>
      </c>
      <c r="C265" s="368" t="s">
        <v>936</v>
      </c>
      <c r="D265" s="368" t="s">
        <v>941</v>
      </c>
      <c r="E265" s="368" t="s">
        <v>993</v>
      </c>
      <c r="F265" s="368" t="s">
        <v>667</v>
      </c>
      <c r="G265" s="368">
        <v>2015</v>
      </c>
      <c r="H265" s="370">
        <v>0</v>
      </c>
      <c r="I265" s="368" t="s">
        <v>591</v>
      </c>
      <c r="J265" s="368" t="s">
        <v>994</v>
      </c>
      <c r="K265" s="59"/>
      <c r="L265" s="59"/>
      <c r="M265" s="521"/>
    </row>
    <row r="266" spans="1:13" s="206" customFormat="1" ht="16.5" x14ac:dyDescent="0.3">
      <c r="A266" s="435">
        <v>10</v>
      </c>
      <c r="B266" s="352" t="s">
        <v>1003</v>
      </c>
      <c r="C266" s="368" t="s">
        <v>936</v>
      </c>
      <c r="D266" s="368" t="s">
        <v>941</v>
      </c>
      <c r="E266" s="368" t="s">
        <v>993</v>
      </c>
      <c r="F266" s="368" t="s">
        <v>667</v>
      </c>
      <c r="G266" s="368">
        <v>2015</v>
      </c>
      <c r="H266" s="370">
        <v>0</v>
      </c>
      <c r="I266" s="368" t="s">
        <v>591</v>
      </c>
      <c r="J266" s="368" t="s">
        <v>994</v>
      </c>
      <c r="K266" s="59"/>
      <c r="L266" s="59"/>
      <c r="M266" s="521"/>
    </row>
    <row r="267" spans="1:13" s="206" customFormat="1" ht="16.5" x14ac:dyDescent="0.3">
      <c r="A267" s="435">
        <v>11</v>
      </c>
      <c r="B267" s="352" t="s">
        <v>1004</v>
      </c>
      <c r="C267" s="368" t="s">
        <v>936</v>
      </c>
      <c r="D267" s="368" t="s">
        <v>941</v>
      </c>
      <c r="E267" s="368" t="s">
        <v>993</v>
      </c>
      <c r="F267" s="368" t="s">
        <v>667</v>
      </c>
      <c r="G267" s="368">
        <v>2015</v>
      </c>
      <c r="H267" s="370">
        <v>0</v>
      </c>
      <c r="I267" s="368" t="s">
        <v>591</v>
      </c>
      <c r="J267" s="368" t="s">
        <v>994</v>
      </c>
      <c r="K267" s="59"/>
      <c r="L267" s="59"/>
      <c r="M267" s="521"/>
    </row>
    <row r="268" spans="1:13" s="206" customFormat="1" ht="16.5" x14ac:dyDescent="0.3">
      <c r="A268" s="435">
        <v>12</v>
      </c>
      <c r="B268" s="352" t="s">
        <v>1005</v>
      </c>
      <c r="C268" s="368" t="s">
        <v>936</v>
      </c>
      <c r="D268" s="368" t="s">
        <v>941</v>
      </c>
      <c r="E268" s="368" t="s">
        <v>993</v>
      </c>
      <c r="F268" s="368" t="s">
        <v>667</v>
      </c>
      <c r="G268" s="368">
        <v>2015</v>
      </c>
      <c r="H268" s="370">
        <v>0</v>
      </c>
      <c r="I268" s="368" t="s">
        <v>591</v>
      </c>
      <c r="J268" s="368" t="s">
        <v>994</v>
      </c>
      <c r="K268" s="59"/>
      <c r="L268" s="59"/>
      <c r="M268" s="521"/>
    </row>
    <row r="269" spans="1:13" s="206" customFormat="1" ht="16.5" x14ac:dyDescent="0.3">
      <c r="A269" s="435">
        <v>13</v>
      </c>
      <c r="B269" s="352" t="s">
        <v>1006</v>
      </c>
      <c r="C269" s="368" t="s">
        <v>936</v>
      </c>
      <c r="D269" s="368" t="s">
        <v>941</v>
      </c>
      <c r="E269" s="368" t="s">
        <v>993</v>
      </c>
      <c r="F269" s="368" t="s">
        <v>667</v>
      </c>
      <c r="G269" s="368">
        <v>2015</v>
      </c>
      <c r="H269" s="370">
        <v>0</v>
      </c>
      <c r="I269" s="368" t="s">
        <v>591</v>
      </c>
      <c r="J269" s="368" t="s">
        <v>994</v>
      </c>
      <c r="K269" s="59"/>
      <c r="L269" s="59"/>
      <c r="M269" s="521"/>
    </row>
    <row r="270" spans="1:13" s="206" customFormat="1" ht="16.5" x14ac:dyDescent="0.3">
      <c r="A270" s="435">
        <v>14</v>
      </c>
      <c r="B270" s="352" t="s">
        <v>1007</v>
      </c>
      <c r="C270" s="368" t="s">
        <v>936</v>
      </c>
      <c r="D270" s="368" t="s">
        <v>941</v>
      </c>
      <c r="E270" s="368" t="s">
        <v>993</v>
      </c>
      <c r="F270" s="368" t="s">
        <v>667</v>
      </c>
      <c r="G270" s="368">
        <v>2015</v>
      </c>
      <c r="H270" s="370">
        <v>0</v>
      </c>
      <c r="I270" s="368" t="s">
        <v>591</v>
      </c>
      <c r="J270" s="368" t="s">
        <v>994</v>
      </c>
      <c r="K270" s="59"/>
      <c r="L270" s="59"/>
      <c r="M270" s="521"/>
    </row>
    <row r="271" spans="1:13" s="206" customFormat="1" ht="16.5" x14ac:dyDescent="0.3">
      <c r="A271" s="435">
        <v>15</v>
      </c>
      <c r="B271" s="352" t="s">
        <v>1008</v>
      </c>
      <c r="C271" s="368" t="s">
        <v>936</v>
      </c>
      <c r="D271" s="368" t="s">
        <v>941</v>
      </c>
      <c r="E271" s="368" t="s">
        <v>993</v>
      </c>
      <c r="F271" s="368" t="s">
        <v>667</v>
      </c>
      <c r="G271" s="368">
        <v>2015</v>
      </c>
      <c r="H271" s="370">
        <v>0</v>
      </c>
      <c r="I271" s="368" t="s">
        <v>591</v>
      </c>
      <c r="J271" s="368" t="s">
        <v>994</v>
      </c>
      <c r="K271" s="59"/>
      <c r="L271" s="59"/>
      <c r="M271" s="521"/>
    </row>
    <row r="272" spans="1:13" s="206" customFormat="1" ht="16.5" x14ac:dyDescent="0.3">
      <c r="A272" s="435">
        <v>16</v>
      </c>
      <c r="B272" s="352" t="s">
        <v>1009</v>
      </c>
      <c r="C272" s="368" t="s">
        <v>936</v>
      </c>
      <c r="D272" s="368" t="s">
        <v>941</v>
      </c>
      <c r="E272" s="368" t="s">
        <v>993</v>
      </c>
      <c r="F272" s="368" t="s">
        <v>667</v>
      </c>
      <c r="G272" s="368">
        <v>2015</v>
      </c>
      <c r="H272" s="370">
        <v>0</v>
      </c>
      <c r="I272" s="368" t="s">
        <v>591</v>
      </c>
      <c r="J272" s="368" t="s">
        <v>994</v>
      </c>
      <c r="K272" s="59"/>
      <c r="L272" s="59"/>
      <c r="M272" s="521"/>
    </row>
    <row r="273" spans="1:13" s="206" customFormat="1" ht="16.5" x14ac:dyDescent="0.3">
      <c r="A273" s="435">
        <v>17</v>
      </c>
      <c r="B273" s="352" t="s">
        <v>1010</v>
      </c>
      <c r="C273" s="368" t="s">
        <v>936</v>
      </c>
      <c r="D273" s="368" t="s">
        <v>941</v>
      </c>
      <c r="E273" s="368" t="s">
        <v>993</v>
      </c>
      <c r="F273" s="368" t="s">
        <v>667</v>
      </c>
      <c r="G273" s="368">
        <v>2015</v>
      </c>
      <c r="H273" s="370">
        <v>0</v>
      </c>
      <c r="I273" s="368" t="s">
        <v>591</v>
      </c>
      <c r="J273" s="368" t="s">
        <v>994</v>
      </c>
      <c r="K273" s="59"/>
      <c r="L273" s="59"/>
      <c r="M273" s="521"/>
    </row>
    <row r="274" spans="1:13" s="206" customFormat="1" ht="16.5" x14ac:dyDescent="0.3">
      <c r="A274" s="435">
        <v>18</v>
      </c>
      <c r="B274" s="352" t="s">
        <v>1011</v>
      </c>
      <c r="C274" s="368" t="s">
        <v>936</v>
      </c>
      <c r="D274" s="368" t="s">
        <v>941</v>
      </c>
      <c r="E274" s="368" t="s">
        <v>993</v>
      </c>
      <c r="F274" s="368" t="s">
        <v>667</v>
      </c>
      <c r="G274" s="368">
        <v>2015</v>
      </c>
      <c r="H274" s="370">
        <v>0</v>
      </c>
      <c r="I274" s="368" t="s">
        <v>591</v>
      </c>
      <c r="J274" s="368" t="s">
        <v>994</v>
      </c>
      <c r="K274" s="59"/>
      <c r="L274" s="59"/>
      <c r="M274" s="521"/>
    </row>
    <row r="275" spans="1:13" s="206" customFormat="1" ht="16.5" x14ac:dyDescent="0.3">
      <c r="A275" s="435">
        <v>19</v>
      </c>
      <c r="B275" s="352" t="s">
        <v>1012</v>
      </c>
      <c r="C275" s="368" t="s">
        <v>936</v>
      </c>
      <c r="D275" s="368" t="s">
        <v>941</v>
      </c>
      <c r="E275" s="368" t="s">
        <v>993</v>
      </c>
      <c r="F275" s="368" t="s">
        <v>667</v>
      </c>
      <c r="G275" s="368">
        <v>2015</v>
      </c>
      <c r="H275" s="370">
        <v>0</v>
      </c>
      <c r="I275" s="368" t="s">
        <v>591</v>
      </c>
      <c r="J275" s="368" t="s">
        <v>994</v>
      </c>
      <c r="K275" s="59"/>
      <c r="L275" s="59"/>
      <c r="M275" s="521"/>
    </row>
    <row r="276" spans="1:13" s="206" customFormat="1" ht="16.5" x14ac:dyDescent="0.3">
      <c r="A276" s="435">
        <v>20</v>
      </c>
      <c r="B276" s="352" t="s">
        <v>1013</v>
      </c>
      <c r="C276" s="368" t="s">
        <v>936</v>
      </c>
      <c r="D276" s="368" t="s">
        <v>941</v>
      </c>
      <c r="E276" s="368" t="s">
        <v>993</v>
      </c>
      <c r="F276" s="368" t="s">
        <v>667</v>
      </c>
      <c r="G276" s="368">
        <v>2015</v>
      </c>
      <c r="H276" s="370">
        <v>0</v>
      </c>
      <c r="I276" s="368" t="s">
        <v>591</v>
      </c>
      <c r="J276" s="368" t="s">
        <v>994</v>
      </c>
      <c r="K276" s="59"/>
      <c r="L276" s="59"/>
      <c r="M276" s="521"/>
    </row>
    <row r="277" spans="1:13" s="206" customFormat="1" ht="16.5" x14ac:dyDescent="0.3">
      <c r="A277" s="435">
        <v>21</v>
      </c>
      <c r="B277" s="352" t="s">
        <v>1014</v>
      </c>
      <c r="C277" s="368" t="s">
        <v>936</v>
      </c>
      <c r="D277" s="368" t="s">
        <v>941</v>
      </c>
      <c r="E277" s="368" t="s">
        <v>993</v>
      </c>
      <c r="F277" s="368" t="s">
        <v>667</v>
      </c>
      <c r="G277" s="368">
        <v>2015</v>
      </c>
      <c r="H277" s="370">
        <v>0</v>
      </c>
      <c r="I277" s="368" t="s">
        <v>591</v>
      </c>
      <c r="J277" s="368" t="s">
        <v>994</v>
      </c>
      <c r="K277" s="59"/>
      <c r="L277" s="59"/>
      <c r="M277" s="521"/>
    </row>
    <row r="278" spans="1:13" s="206" customFormat="1" ht="16.5" x14ac:dyDescent="0.3">
      <c r="A278" s="435">
        <v>22</v>
      </c>
      <c r="B278" s="352" t="s">
        <v>1015</v>
      </c>
      <c r="C278" s="368" t="s">
        <v>936</v>
      </c>
      <c r="D278" s="368" t="s">
        <v>941</v>
      </c>
      <c r="E278" s="368" t="s">
        <v>993</v>
      </c>
      <c r="F278" s="368" t="s">
        <v>667</v>
      </c>
      <c r="G278" s="368">
        <v>2015</v>
      </c>
      <c r="H278" s="370">
        <v>0</v>
      </c>
      <c r="I278" s="368" t="s">
        <v>591</v>
      </c>
      <c r="J278" s="368" t="s">
        <v>994</v>
      </c>
      <c r="K278" s="59"/>
      <c r="L278" s="59"/>
      <c r="M278" s="521"/>
    </row>
    <row r="279" spans="1:13" s="206" customFormat="1" ht="16.5" x14ac:dyDescent="0.3">
      <c r="A279" s="435">
        <v>23</v>
      </c>
      <c r="B279" s="352" t="s">
        <v>1016</v>
      </c>
      <c r="C279" s="368" t="s">
        <v>936</v>
      </c>
      <c r="D279" s="368" t="s">
        <v>941</v>
      </c>
      <c r="E279" s="368" t="s">
        <v>993</v>
      </c>
      <c r="F279" s="368" t="s">
        <v>667</v>
      </c>
      <c r="G279" s="368">
        <v>2015</v>
      </c>
      <c r="H279" s="370">
        <v>0</v>
      </c>
      <c r="I279" s="368" t="s">
        <v>591</v>
      </c>
      <c r="J279" s="368" t="s">
        <v>994</v>
      </c>
      <c r="K279" s="59"/>
      <c r="L279" s="59"/>
      <c r="M279" s="521"/>
    </row>
    <row r="280" spans="1:13" s="206" customFormat="1" ht="16.5" x14ac:dyDescent="0.3">
      <c r="A280" s="435">
        <v>24</v>
      </c>
      <c r="B280" s="352" t="s">
        <v>1017</v>
      </c>
      <c r="C280" s="368" t="s">
        <v>936</v>
      </c>
      <c r="D280" s="368" t="s">
        <v>941</v>
      </c>
      <c r="E280" s="368" t="s">
        <v>993</v>
      </c>
      <c r="F280" s="368" t="s">
        <v>667</v>
      </c>
      <c r="G280" s="368">
        <v>2015</v>
      </c>
      <c r="H280" s="370">
        <v>0</v>
      </c>
      <c r="I280" s="368" t="s">
        <v>591</v>
      </c>
      <c r="J280" s="368" t="s">
        <v>994</v>
      </c>
      <c r="K280" s="59"/>
      <c r="L280" s="59"/>
      <c r="M280" s="521"/>
    </row>
    <row r="281" spans="1:13" s="206" customFormat="1" ht="16.5" x14ac:dyDescent="0.3">
      <c r="A281" s="435">
        <v>25</v>
      </c>
      <c r="B281" s="352" t="s">
        <v>1018</v>
      </c>
      <c r="C281" s="368" t="s">
        <v>936</v>
      </c>
      <c r="D281" s="368" t="s">
        <v>941</v>
      </c>
      <c r="E281" s="368" t="s">
        <v>993</v>
      </c>
      <c r="F281" s="368" t="s">
        <v>667</v>
      </c>
      <c r="G281" s="368">
        <v>2015</v>
      </c>
      <c r="H281" s="370">
        <v>0</v>
      </c>
      <c r="I281" s="368" t="s">
        <v>591</v>
      </c>
      <c r="J281" s="368" t="s">
        <v>994</v>
      </c>
      <c r="K281" s="59"/>
      <c r="L281" s="59"/>
      <c r="M281" s="521"/>
    </row>
    <row r="282" spans="1:13" s="206" customFormat="1" ht="16.5" x14ac:dyDescent="0.3">
      <c r="A282" s="435">
        <v>26</v>
      </c>
      <c r="B282" s="352" t="s">
        <v>1019</v>
      </c>
      <c r="C282" s="368" t="s">
        <v>936</v>
      </c>
      <c r="D282" s="368" t="s">
        <v>941</v>
      </c>
      <c r="E282" s="368" t="s">
        <v>993</v>
      </c>
      <c r="F282" s="368" t="s">
        <v>667</v>
      </c>
      <c r="G282" s="368">
        <v>2015</v>
      </c>
      <c r="H282" s="370">
        <v>0</v>
      </c>
      <c r="I282" s="368" t="s">
        <v>591</v>
      </c>
      <c r="J282" s="368" t="s">
        <v>994</v>
      </c>
      <c r="K282" s="59"/>
      <c r="L282" s="59"/>
      <c r="M282" s="521"/>
    </row>
    <row r="283" spans="1:13" s="206" customFormat="1" ht="16.5" x14ac:dyDescent="0.3">
      <c r="A283" s="435">
        <v>27</v>
      </c>
      <c r="B283" s="352" t="s">
        <v>1020</v>
      </c>
      <c r="C283" s="368" t="s">
        <v>936</v>
      </c>
      <c r="D283" s="368" t="s">
        <v>941</v>
      </c>
      <c r="E283" s="368" t="s">
        <v>993</v>
      </c>
      <c r="F283" s="368" t="s">
        <v>667</v>
      </c>
      <c r="G283" s="368">
        <v>2015</v>
      </c>
      <c r="H283" s="370">
        <v>0</v>
      </c>
      <c r="I283" s="368" t="s">
        <v>591</v>
      </c>
      <c r="J283" s="368" t="s">
        <v>994</v>
      </c>
      <c r="K283" s="59"/>
      <c r="L283" s="59"/>
      <c r="M283" s="521"/>
    </row>
    <row r="284" spans="1:13" s="206" customFormat="1" ht="16.5" x14ac:dyDescent="0.3">
      <c r="A284" s="435">
        <v>28</v>
      </c>
      <c r="B284" s="352" t="s">
        <v>1021</v>
      </c>
      <c r="C284" s="368" t="s">
        <v>936</v>
      </c>
      <c r="D284" s="368" t="s">
        <v>941</v>
      </c>
      <c r="E284" s="368" t="s">
        <v>993</v>
      </c>
      <c r="F284" s="368" t="s">
        <v>667</v>
      </c>
      <c r="G284" s="368">
        <v>2015</v>
      </c>
      <c r="H284" s="370">
        <v>0</v>
      </c>
      <c r="I284" s="368" t="s">
        <v>591</v>
      </c>
      <c r="J284" s="368" t="s">
        <v>994</v>
      </c>
      <c r="K284" s="59"/>
      <c r="L284" s="59"/>
      <c r="M284" s="521"/>
    </row>
    <row r="285" spans="1:13" s="206" customFormat="1" ht="16.5" x14ac:dyDescent="0.3">
      <c r="A285" s="435">
        <v>29</v>
      </c>
      <c r="B285" s="352" t="s">
        <v>1022</v>
      </c>
      <c r="C285" s="368" t="s">
        <v>936</v>
      </c>
      <c r="D285" s="368" t="s">
        <v>941</v>
      </c>
      <c r="E285" s="368" t="s">
        <v>993</v>
      </c>
      <c r="F285" s="368" t="s">
        <v>667</v>
      </c>
      <c r="G285" s="368">
        <v>2015</v>
      </c>
      <c r="H285" s="370">
        <v>0</v>
      </c>
      <c r="I285" s="368" t="s">
        <v>591</v>
      </c>
      <c r="J285" s="368" t="s">
        <v>994</v>
      </c>
      <c r="K285" s="59"/>
      <c r="L285" s="59"/>
      <c r="M285" s="521"/>
    </row>
    <row r="286" spans="1:13" s="206" customFormat="1" ht="16.5" x14ac:dyDescent="0.3">
      <c r="A286" s="435">
        <v>30</v>
      </c>
      <c r="B286" s="352" t="s">
        <v>1023</v>
      </c>
      <c r="C286" s="368" t="s">
        <v>936</v>
      </c>
      <c r="D286" s="368" t="s">
        <v>941</v>
      </c>
      <c r="E286" s="368" t="s">
        <v>993</v>
      </c>
      <c r="F286" s="368" t="s">
        <v>667</v>
      </c>
      <c r="G286" s="368">
        <v>2015</v>
      </c>
      <c r="H286" s="370">
        <v>0</v>
      </c>
      <c r="I286" s="368" t="s">
        <v>591</v>
      </c>
      <c r="J286" s="368" t="s">
        <v>994</v>
      </c>
      <c r="K286" s="59"/>
      <c r="L286" s="59"/>
      <c r="M286" s="521"/>
    </row>
    <row r="287" spans="1:13" s="206" customFormat="1" x14ac:dyDescent="0.25">
      <c r="A287" s="437"/>
      <c r="B287" s="396" t="s">
        <v>1026</v>
      </c>
      <c r="C287" s="396"/>
      <c r="D287" s="396"/>
      <c r="E287" s="396"/>
      <c r="F287" s="396"/>
      <c r="G287" s="396"/>
      <c r="H287" s="372">
        <f>SUM(H257:H286)</f>
        <v>0</v>
      </c>
      <c r="I287" s="396"/>
      <c r="J287" s="396"/>
      <c r="K287" s="59"/>
      <c r="L287" s="59"/>
      <c r="M287" s="521"/>
    </row>
    <row r="288" spans="1:13" s="206" customFormat="1" x14ac:dyDescent="0.25">
      <c r="A288" s="588" t="s">
        <v>246</v>
      </c>
      <c r="B288" s="360" t="s">
        <v>571</v>
      </c>
      <c r="C288" s="590" t="s">
        <v>572</v>
      </c>
      <c r="D288" s="590"/>
      <c r="E288" s="590"/>
      <c r="F288" s="489" t="s">
        <v>573</v>
      </c>
      <c r="G288" s="489" t="s">
        <v>574</v>
      </c>
      <c r="H288" s="361" t="s">
        <v>575</v>
      </c>
      <c r="I288" s="486" t="s">
        <v>576</v>
      </c>
      <c r="J288" s="591" t="s">
        <v>577</v>
      </c>
      <c r="K288" s="59"/>
      <c r="L288" s="59"/>
      <c r="M288" s="521"/>
    </row>
    <row r="289" spans="1:13" s="206" customFormat="1" x14ac:dyDescent="0.25">
      <c r="A289" s="589"/>
      <c r="B289" s="362" t="s">
        <v>578</v>
      </c>
      <c r="C289" s="484" t="s">
        <v>579</v>
      </c>
      <c r="D289" s="484" t="s">
        <v>580</v>
      </c>
      <c r="E289" s="484" t="s">
        <v>581</v>
      </c>
      <c r="F289" s="490" t="s">
        <v>582</v>
      </c>
      <c r="G289" s="490" t="s">
        <v>583</v>
      </c>
      <c r="H289" s="363" t="s">
        <v>583</v>
      </c>
      <c r="I289" s="487" t="s">
        <v>584</v>
      </c>
      <c r="J289" s="591"/>
      <c r="K289" s="59"/>
      <c r="L289" s="59"/>
      <c r="M289" s="521"/>
    </row>
    <row r="290" spans="1:13" s="206" customFormat="1" ht="10.5" customHeight="1" x14ac:dyDescent="0.3">
      <c r="A290" s="435"/>
      <c r="B290" s="396" t="s">
        <v>1999</v>
      </c>
      <c r="C290" s="368"/>
      <c r="D290" s="368"/>
      <c r="E290" s="368"/>
      <c r="F290" s="368"/>
      <c r="G290" s="368"/>
      <c r="H290" s="370">
        <f>H287</f>
        <v>0</v>
      </c>
      <c r="I290" s="368"/>
      <c r="J290" s="368"/>
      <c r="K290" s="59"/>
      <c r="L290" s="59"/>
      <c r="M290" s="521"/>
    </row>
    <row r="291" spans="1:13" s="206" customFormat="1" ht="16.5" x14ac:dyDescent="0.3">
      <c r="A291" s="435">
        <v>31</v>
      </c>
      <c r="B291" s="352" t="s">
        <v>1024</v>
      </c>
      <c r="C291" s="368" t="s">
        <v>936</v>
      </c>
      <c r="D291" s="368" t="s">
        <v>941</v>
      </c>
      <c r="E291" s="368" t="s">
        <v>993</v>
      </c>
      <c r="F291" s="368" t="s">
        <v>667</v>
      </c>
      <c r="G291" s="368">
        <v>2015</v>
      </c>
      <c r="H291" s="370">
        <v>0</v>
      </c>
      <c r="I291" s="368" t="s">
        <v>591</v>
      </c>
      <c r="J291" s="368" t="s">
        <v>994</v>
      </c>
      <c r="K291" s="59"/>
      <c r="L291" s="59"/>
      <c r="M291" s="521"/>
    </row>
    <row r="292" spans="1:13" s="206" customFormat="1" ht="16.5" x14ac:dyDescent="0.3">
      <c r="A292" s="435">
        <v>32</v>
      </c>
      <c r="B292" s="352" t="s">
        <v>1025</v>
      </c>
      <c r="C292" s="368" t="s">
        <v>936</v>
      </c>
      <c r="D292" s="368" t="s">
        <v>941</v>
      </c>
      <c r="E292" s="368" t="s">
        <v>993</v>
      </c>
      <c r="F292" s="368" t="s">
        <v>667</v>
      </c>
      <c r="G292" s="368">
        <v>2015</v>
      </c>
      <c r="H292" s="370">
        <v>0</v>
      </c>
      <c r="I292" s="368" t="s">
        <v>591</v>
      </c>
      <c r="J292" s="368" t="s">
        <v>994</v>
      </c>
      <c r="K292" s="59"/>
      <c r="L292" s="59"/>
      <c r="M292" s="521"/>
    </row>
    <row r="293" spans="1:13" s="206" customFormat="1" ht="16.5" x14ac:dyDescent="0.3">
      <c r="A293" s="435">
        <v>33</v>
      </c>
      <c r="B293" s="352" t="s">
        <v>1028</v>
      </c>
      <c r="C293" s="368" t="s">
        <v>936</v>
      </c>
      <c r="D293" s="368" t="s">
        <v>941</v>
      </c>
      <c r="E293" s="368" t="s">
        <v>993</v>
      </c>
      <c r="F293" s="368" t="s">
        <v>667</v>
      </c>
      <c r="G293" s="368">
        <v>2015</v>
      </c>
      <c r="H293" s="370">
        <v>0</v>
      </c>
      <c r="I293" s="368" t="s">
        <v>591</v>
      </c>
      <c r="J293" s="368" t="s">
        <v>994</v>
      </c>
      <c r="K293" s="59"/>
      <c r="L293" s="59"/>
      <c r="M293" s="521"/>
    </row>
    <row r="294" spans="1:13" s="206" customFormat="1" ht="16.5" x14ac:dyDescent="0.3">
      <c r="A294" s="435">
        <v>34</v>
      </c>
      <c r="B294" s="352" t="s">
        <v>1029</v>
      </c>
      <c r="C294" s="368" t="s">
        <v>936</v>
      </c>
      <c r="D294" s="368" t="s">
        <v>941</v>
      </c>
      <c r="E294" s="368" t="s">
        <v>993</v>
      </c>
      <c r="F294" s="368" t="s">
        <v>667</v>
      </c>
      <c r="G294" s="368">
        <v>2015</v>
      </c>
      <c r="H294" s="370">
        <v>0</v>
      </c>
      <c r="I294" s="368" t="s">
        <v>591</v>
      </c>
      <c r="J294" s="368" t="s">
        <v>994</v>
      </c>
      <c r="K294" s="59"/>
      <c r="L294" s="59"/>
      <c r="M294" s="521"/>
    </row>
    <row r="295" spans="1:13" s="206" customFormat="1" ht="16.5" x14ac:dyDescent="0.3">
      <c r="A295" s="435">
        <v>35</v>
      </c>
      <c r="B295" s="352" t="s">
        <v>1030</v>
      </c>
      <c r="C295" s="368" t="s">
        <v>936</v>
      </c>
      <c r="D295" s="368" t="s">
        <v>941</v>
      </c>
      <c r="E295" s="368" t="s">
        <v>993</v>
      </c>
      <c r="F295" s="368" t="s">
        <v>667</v>
      </c>
      <c r="G295" s="368">
        <v>2015</v>
      </c>
      <c r="H295" s="370">
        <v>0</v>
      </c>
      <c r="I295" s="368" t="s">
        <v>591</v>
      </c>
      <c r="J295" s="368" t="s">
        <v>994</v>
      </c>
      <c r="K295" s="59"/>
      <c r="L295" s="59"/>
      <c r="M295" s="521"/>
    </row>
    <row r="296" spans="1:13" s="206" customFormat="1" ht="16.5" x14ac:dyDescent="0.3">
      <c r="A296" s="435">
        <v>36</v>
      </c>
      <c r="B296" s="352" t="s">
        <v>1031</v>
      </c>
      <c r="C296" s="368" t="s">
        <v>936</v>
      </c>
      <c r="D296" s="368" t="s">
        <v>941</v>
      </c>
      <c r="E296" s="368" t="s">
        <v>993</v>
      </c>
      <c r="F296" s="368" t="s">
        <v>667</v>
      </c>
      <c r="G296" s="368">
        <v>2015</v>
      </c>
      <c r="H296" s="370">
        <v>0</v>
      </c>
      <c r="I296" s="368" t="s">
        <v>591</v>
      </c>
      <c r="J296" s="368" t="s">
        <v>994</v>
      </c>
      <c r="K296" s="59"/>
      <c r="L296" s="59"/>
      <c r="M296" s="521"/>
    </row>
    <row r="297" spans="1:13" s="206" customFormat="1" ht="16.5" x14ac:dyDescent="0.3">
      <c r="A297" s="435">
        <v>37</v>
      </c>
      <c r="B297" s="352" t="s">
        <v>1032</v>
      </c>
      <c r="C297" s="368" t="s">
        <v>936</v>
      </c>
      <c r="D297" s="368" t="s">
        <v>941</v>
      </c>
      <c r="E297" s="368" t="s">
        <v>993</v>
      </c>
      <c r="F297" s="368" t="s">
        <v>667</v>
      </c>
      <c r="G297" s="368">
        <v>2015</v>
      </c>
      <c r="H297" s="370">
        <v>0</v>
      </c>
      <c r="I297" s="368" t="s">
        <v>591</v>
      </c>
      <c r="J297" s="368" t="s">
        <v>994</v>
      </c>
      <c r="K297" s="59"/>
      <c r="L297" s="59"/>
      <c r="M297" s="521"/>
    </row>
    <row r="298" spans="1:13" s="206" customFormat="1" ht="16.5" x14ac:dyDescent="0.3">
      <c r="A298" s="435">
        <v>38</v>
      </c>
      <c r="B298" s="352" t="s">
        <v>1033</v>
      </c>
      <c r="C298" s="368" t="s">
        <v>936</v>
      </c>
      <c r="D298" s="368" t="s">
        <v>941</v>
      </c>
      <c r="E298" s="368" t="s">
        <v>993</v>
      </c>
      <c r="F298" s="368" t="s">
        <v>667</v>
      </c>
      <c r="G298" s="368">
        <v>2015</v>
      </c>
      <c r="H298" s="370">
        <v>0</v>
      </c>
      <c r="I298" s="368" t="s">
        <v>591</v>
      </c>
      <c r="J298" s="368" t="s">
        <v>994</v>
      </c>
      <c r="K298" s="59"/>
      <c r="L298" s="59"/>
      <c r="M298" s="521"/>
    </row>
    <row r="299" spans="1:13" s="206" customFormat="1" ht="16.5" x14ac:dyDescent="0.3">
      <c r="A299" s="435">
        <v>39</v>
      </c>
      <c r="B299" s="352" t="s">
        <v>1034</v>
      </c>
      <c r="C299" s="368" t="s">
        <v>936</v>
      </c>
      <c r="D299" s="368" t="s">
        <v>941</v>
      </c>
      <c r="E299" s="368" t="s">
        <v>993</v>
      </c>
      <c r="F299" s="368" t="s">
        <v>667</v>
      </c>
      <c r="G299" s="368">
        <v>2015</v>
      </c>
      <c r="H299" s="370">
        <v>0</v>
      </c>
      <c r="I299" s="368" t="s">
        <v>591</v>
      </c>
      <c r="J299" s="368" t="s">
        <v>994</v>
      </c>
      <c r="K299" s="59"/>
      <c r="L299" s="59"/>
      <c r="M299" s="521"/>
    </row>
    <row r="300" spans="1:13" s="206" customFormat="1" ht="16.5" x14ac:dyDescent="0.3">
      <c r="A300" s="435">
        <v>40</v>
      </c>
      <c r="B300" s="352" t="s">
        <v>1035</v>
      </c>
      <c r="C300" s="368" t="s">
        <v>936</v>
      </c>
      <c r="D300" s="368" t="s">
        <v>941</v>
      </c>
      <c r="E300" s="368" t="s">
        <v>993</v>
      </c>
      <c r="F300" s="368" t="s">
        <v>667</v>
      </c>
      <c r="G300" s="368">
        <v>2015</v>
      </c>
      <c r="H300" s="370">
        <v>0</v>
      </c>
      <c r="I300" s="368" t="s">
        <v>591</v>
      </c>
      <c r="J300" s="368" t="s">
        <v>994</v>
      </c>
      <c r="K300" s="59"/>
      <c r="L300" s="59"/>
      <c r="M300" s="521"/>
    </row>
    <row r="301" spans="1:13" s="206" customFormat="1" ht="16.5" x14ac:dyDescent="0.3">
      <c r="A301" s="435">
        <v>41</v>
      </c>
      <c r="B301" s="352" t="s">
        <v>1036</v>
      </c>
      <c r="C301" s="368" t="s">
        <v>936</v>
      </c>
      <c r="D301" s="368" t="s">
        <v>941</v>
      </c>
      <c r="E301" s="368" t="s">
        <v>993</v>
      </c>
      <c r="F301" s="368" t="s">
        <v>667</v>
      </c>
      <c r="G301" s="368">
        <v>2015</v>
      </c>
      <c r="H301" s="370">
        <v>0</v>
      </c>
      <c r="I301" s="368" t="s">
        <v>591</v>
      </c>
      <c r="J301" s="368" t="s">
        <v>994</v>
      </c>
      <c r="K301" s="59"/>
      <c r="L301" s="59"/>
      <c r="M301" s="521"/>
    </row>
    <row r="302" spans="1:13" s="206" customFormat="1" ht="16.5" x14ac:dyDescent="0.3">
      <c r="A302" s="435">
        <v>42</v>
      </c>
      <c r="B302" s="352" t="s">
        <v>1037</v>
      </c>
      <c r="C302" s="368" t="s">
        <v>936</v>
      </c>
      <c r="D302" s="368" t="s">
        <v>941</v>
      </c>
      <c r="E302" s="368" t="s">
        <v>993</v>
      </c>
      <c r="F302" s="368" t="s">
        <v>667</v>
      </c>
      <c r="G302" s="368">
        <v>2015</v>
      </c>
      <c r="H302" s="370">
        <v>0</v>
      </c>
      <c r="I302" s="368" t="s">
        <v>591</v>
      </c>
      <c r="J302" s="368" t="s">
        <v>994</v>
      </c>
      <c r="K302" s="59"/>
      <c r="L302" s="59"/>
      <c r="M302" s="521"/>
    </row>
    <row r="303" spans="1:13" s="206" customFormat="1" ht="16.5" x14ac:dyDescent="0.3">
      <c r="A303" s="435">
        <v>43</v>
      </c>
      <c r="B303" s="352" t="s">
        <v>1038</v>
      </c>
      <c r="C303" s="368" t="s">
        <v>936</v>
      </c>
      <c r="D303" s="368" t="s">
        <v>941</v>
      </c>
      <c r="E303" s="368" t="s">
        <v>993</v>
      </c>
      <c r="F303" s="368" t="s">
        <v>667</v>
      </c>
      <c r="G303" s="368">
        <v>2015</v>
      </c>
      <c r="H303" s="370">
        <v>0</v>
      </c>
      <c r="I303" s="368" t="s">
        <v>591</v>
      </c>
      <c r="J303" s="368" t="s">
        <v>994</v>
      </c>
      <c r="K303" s="59"/>
      <c r="L303" s="59"/>
      <c r="M303" s="521"/>
    </row>
    <row r="304" spans="1:13" s="206" customFormat="1" ht="16.5" x14ac:dyDescent="0.3">
      <c r="A304" s="435">
        <v>44</v>
      </c>
      <c r="B304" s="352" t="s">
        <v>1039</v>
      </c>
      <c r="C304" s="368" t="s">
        <v>936</v>
      </c>
      <c r="D304" s="368" t="s">
        <v>941</v>
      </c>
      <c r="E304" s="368" t="s">
        <v>993</v>
      </c>
      <c r="F304" s="368" t="s">
        <v>667</v>
      </c>
      <c r="G304" s="368">
        <v>2015</v>
      </c>
      <c r="H304" s="370">
        <v>0</v>
      </c>
      <c r="I304" s="368" t="s">
        <v>591</v>
      </c>
      <c r="J304" s="368" t="s">
        <v>994</v>
      </c>
      <c r="K304" s="59"/>
      <c r="L304" s="59"/>
      <c r="M304" s="521"/>
    </row>
    <row r="305" spans="1:13" s="206" customFormat="1" ht="16.5" x14ac:dyDescent="0.3">
      <c r="A305" s="435">
        <v>45</v>
      </c>
      <c r="B305" s="352" t="s">
        <v>1040</v>
      </c>
      <c r="C305" s="368" t="s">
        <v>936</v>
      </c>
      <c r="D305" s="368" t="s">
        <v>941</v>
      </c>
      <c r="E305" s="368" t="s">
        <v>993</v>
      </c>
      <c r="F305" s="368" t="s">
        <v>667</v>
      </c>
      <c r="G305" s="368">
        <v>2015</v>
      </c>
      <c r="H305" s="370">
        <v>0</v>
      </c>
      <c r="I305" s="368" t="s">
        <v>591</v>
      </c>
      <c r="J305" s="368" t="s">
        <v>994</v>
      </c>
      <c r="K305" s="59"/>
      <c r="L305" s="59"/>
      <c r="M305" s="521"/>
    </row>
    <row r="306" spans="1:13" s="206" customFormat="1" ht="16.5" x14ac:dyDescent="0.3">
      <c r="A306" s="435">
        <v>46</v>
      </c>
      <c r="B306" s="352" t="s">
        <v>1041</v>
      </c>
      <c r="C306" s="368" t="s">
        <v>936</v>
      </c>
      <c r="D306" s="368" t="s">
        <v>941</v>
      </c>
      <c r="E306" s="368" t="s">
        <v>993</v>
      </c>
      <c r="F306" s="368" t="s">
        <v>667</v>
      </c>
      <c r="G306" s="368">
        <v>2015</v>
      </c>
      <c r="H306" s="370">
        <v>0</v>
      </c>
      <c r="I306" s="368" t="s">
        <v>591</v>
      </c>
      <c r="J306" s="368" t="s">
        <v>994</v>
      </c>
      <c r="K306" s="59"/>
      <c r="L306" s="59"/>
      <c r="M306" s="521"/>
    </row>
    <row r="307" spans="1:13" s="206" customFormat="1" ht="16.5" x14ac:dyDescent="0.3">
      <c r="A307" s="435">
        <v>47</v>
      </c>
      <c r="B307" s="352" t="s">
        <v>1042</v>
      </c>
      <c r="C307" s="368" t="s">
        <v>936</v>
      </c>
      <c r="D307" s="368" t="s">
        <v>941</v>
      </c>
      <c r="E307" s="368" t="s">
        <v>993</v>
      </c>
      <c r="F307" s="368" t="s">
        <v>667</v>
      </c>
      <c r="G307" s="368">
        <v>2015</v>
      </c>
      <c r="H307" s="370">
        <v>0</v>
      </c>
      <c r="I307" s="368" t="s">
        <v>591</v>
      </c>
      <c r="J307" s="368" t="s">
        <v>994</v>
      </c>
      <c r="K307" s="59"/>
      <c r="L307" s="59"/>
      <c r="M307" s="521"/>
    </row>
    <row r="308" spans="1:13" s="206" customFormat="1" ht="16.5" x14ac:dyDescent="0.3">
      <c r="A308" s="435">
        <v>48</v>
      </c>
      <c r="B308" s="352" t="s">
        <v>1043</v>
      </c>
      <c r="C308" s="368" t="s">
        <v>936</v>
      </c>
      <c r="D308" s="368" t="s">
        <v>941</v>
      </c>
      <c r="E308" s="368" t="s">
        <v>993</v>
      </c>
      <c r="F308" s="368" t="s">
        <v>667</v>
      </c>
      <c r="G308" s="368">
        <v>2015</v>
      </c>
      <c r="H308" s="370">
        <v>0</v>
      </c>
      <c r="I308" s="368" t="s">
        <v>591</v>
      </c>
      <c r="J308" s="368" t="s">
        <v>994</v>
      </c>
      <c r="K308" s="59"/>
      <c r="L308" s="59"/>
      <c r="M308" s="521"/>
    </row>
    <row r="309" spans="1:13" s="206" customFormat="1" ht="16.5" x14ac:dyDescent="0.3">
      <c r="A309" s="435">
        <v>49</v>
      </c>
      <c r="B309" s="352" t="s">
        <v>1044</v>
      </c>
      <c r="C309" s="368" t="s">
        <v>936</v>
      </c>
      <c r="D309" s="368" t="s">
        <v>941</v>
      </c>
      <c r="E309" s="368" t="s">
        <v>993</v>
      </c>
      <c r="F309" s="368" t="s">
        <v>667</v>
      </c>
      <c r="G309" s="368">
        <v>2015</v>
      </c>
      <c r="H309" s="370">
        <v>0</v>
      </c>
      <c r="I309" s="368" t="s">
        <v>591</v>
      </c>
      <c r="J309" s="368" t="s">
        <v>994</v>
      </c>
      <c r="K309" s="59"/>
      <c r="L309" s="59"/>
      <c r="M309" s="521"/>
    </row>
    <row r="310" spans="1:13" s="206" customFormat="1" ht="16.5" x14ac:dyDescent="0.3">
      <c r="A310" s="435">
        <v>50</v>
      </c>
      <c r="B310" s="352" t="s">
        <v>1045</v>
      </c>
      <c r="C310" s="368" t="s">
        <v>936</v>
      </c>
      <c r="D310" s="368" t="s">
        <v>941</v>
      </c>
      <c r="E310" s="368" t="s">
        <v>993</v>
      </c>
      <c r="F310" s="368" t="s">
        <v>667</v>
      </c>
      <c r="G310" s="368">
        <v>2015</v>
      </c>
      <c r="H310" s="370">
        <v>0</v>
      </c>
      <c r="I310" s="368" t="s">
        <v>591</v>
      </c>
      <c r="J310" s="368" t="s">
        <v>994</v>
      </c>
      <c r="K310" s="59"/>
      <c r="L310" s="59"/>
      <c r="M310" s="521"/>
    </row>
    <row r="311" spans="1:13" s="206" customFormat="1" ht="16.5" x14ac:dyDescent="0.3">
      <c r="A311" s="435">
        <v>51</v>
      </c>
      <c r="B311" s="352" t="s">
        <v>1046</v>
      </c>
      <c r="C311" s="368" t="s">
        <v>936</v>
      </c>
      <c r="D311" s="368" t="s">
        <v>941</v>
      </c>
      <c r="E311" s="368" t="s">
        <v>993</v>
      </c>
      <c r="F311" s="368" t="s">
        <v>667</v>
      </c>
      <c r="G311" s="368">
        <v>2015</v>
      </c>
      <c r="H311" s="370">
        <v>0</v>
      </c>
      <c r="I311" s="368" t="s">
        <v>591</v>
      </c>
      <c r="J311" s="368" t="s">
        <v>994</v>
      </c>
      <c r="K311" s="59"/>
      <c r="L311" s="59"/>
      <c r="M311" s="521"/>
    </row>
    <row r="312" spans="1:13" s="206" customFormat="1" ht="16.5" x14ac:dyDescent="0.3">
      <c r="A312" s="435">
        <v>52</v>
      </c>
      <c r="B312" s="352" t="s">
        <v>1047</v>
      </c>
      <c r="C312" s="368" t="s">
        <v>936</v>
      </c>
      <c r="D312" s="368" t="s">
        <v>941</v>
      </c>
      <c r="E312" s="368" t="s">
        <v>993</v>
      </c>
      <c r="F312" s="368" t="s">
        <v>667</v>
      </c>
      <c r="G312" s="368">
        <v>2015</v>
      </c>
      <c r="H312" s="370">
        <v>0</v>
      </c>
      <c r="I312" s="368" t="s">
        <v>591</v>
      </c>
      <c r="J312" s="368" t="s">
        <v>994</v>
      </c>
      <c r="K312" s="59"/>
      <c r="L312" s="59"/>
      <c r="M312" s="521"/>
    </row>
    <row r="313" spans="1:13" s="206" customFormat="1" ht="16.5" x14ac:dyDescent="0.3">
      <c r="A313" s="435">
        <v>53</v>
      </c>
      <c r="B313" s="352" t="s">
        <v>1048</v>
      </c>
      <c r="C313" s="368" t="s">
        <v>936</v>
      </c>
      <c r="D313" s="368" t="s">
        <v>941</v>
      </c>
      <c r="E313" s="368" t="s">
        <v>993</v>
      </c>
      <c r="F313" s="368" t="s">
        <v>667</v>
      </c>
      <c r="G313" s="368">
        <v>2015</v>
      </c>
      <c r="H313" s="370">
        <v>0</v>
      </c>
      <c r="I313" s="368" t="s">
        <v>591</v>
      </c>
      <c r="J313" s="368" t="s">
        <v>994</v>
      </c>
      <c r="K313" s="59"/>
      <c r="L313" s="59"/>
      <c r="M313" s="521"/>
    </row>
    <row r="314" spans="1:13" s="206" customFormat="1" ht="16.5" x14ac:dyDescent="0.3">
      <c r="A314" s="435">
        <v>54</v>
      </c>
      <c r="B314" s="352" t="s">
        <v>1049</v>
      </c>
      <c r="C314" s="368" t="s">
        <v>936</v>
      </c>
      <c r="D314" s="368" t="s">
        <v>941</v>
      </c>
      <c r="E314" s="368" t="s">
        <v>993</v>
      </c>
      <c r="F314" s="368" t="s">
        <v>667</v>
      </c>
      <c r="G314" s="368">
        <v>2015</v>
      </c>
      <c r="H314" s="370">
        <v>0</v>
      </c>
      <c r="I314" s="368" t="s">
        <v>591</v>
      </c>
      <c r="J314" s="368" t="s">
        <v>994</v>
      </c>
      <c r="K314" s="59"/>
      <c r="L314" s="59"/>
      <c r="M314" s="521"/>
    </row>
    <row r="315" spans="1:13" s="206" customFormat="1" ht="16.5" x14ac:dyDescent="0.3">
      <c r="A315" s="435">
        <v>55</v>
      </c>
      <c r="B315" s="352" t="s">
        <v>1050</v>
      </c>
      <c r="C315" s="368" t="s">
        <v>936</v>
      </c>
      <c r="D315" s="368" t="s">
        <v>941</v>
      </c>
      <c r="E315" s="368" t="s">
        <v>993</v>
      </c>
      <c r="F315" s="368" t="s">
        <v>667</v>
      </c>
      <c r="G315" s="368">
        <v>2015</v>
      </c>
      <c r="H315" s="370">
        <v>0</v>
      </c>
      <c r="I315" s="368" t="s">
        <v>591</v>
      </c>
      <c r="J315" s="368" t="s">
        <v>994</v>
      </c>
      <c r="K315" s="59"/>
      <c r="L315" s="59"/>
      <c r="M315" s="521"/>
    </row>
    <row r="316" spans="1:13" s="206" customFormat="1" ht="16.5" x14ac:dyDescent="0.3">
      <c r="A316" s="435">
        <v>56</v>
      </c>
      <c r="B316" s="352" t="s">
        <v>1051</v>
      </c>
      <c r="C316" s="368" t="s">
        <v>936</v>
      </c>
      <c r="D316" s="368" t="s">
        <v>941</v>
      </c>
      <c r="E316" s="368" t="s">
        <v>993</v>
      </c>
      <c r="F316" s="368" t="s">
        <v>667</v>
      </c>
      <c r="G316" s="368">
        <v>2015</v>
      </c>
      <c r="H316" s="370">
        <v>0</v>
      </c>
      <c r="I316" s="368" t="s">
        <v>591</v>
      </c>
      <c r="J316" s="368" t="s">
        <v>994</v>
      </c>
      <c r="K316" s="59"/>
      <c r="L316" s="59"/>
      <c r="M316" s="521"/>
    </row>
    <row r="317" spans="1:13" s="206" customFormat="1" ht="16.5" x14ac:dyDescent="0.3">
      <c r="A317" s="435">
        <v>57</v>
      </c>
      <c r="B317" s="352" t="s">
        <v>1052</v>
      </c>
      <c r="C317" s="368" t="s">
        <v>936</v>
      </c>
      <c r="D317" s="368" t="s">
        <v>941</v>
      </c>
      <c r="E317" s="368" t="s">
        <v>993</v>
      </c>
      <c r="F317" s="368" t="s">
        <v>667</v>
      </c>
      <c r="G317" s="368">
        <v>2015</v>
      </c>
      <c r="H317" s="370">
        <v>0</v>
      </c>
      <c r="I317" s="368" t="s">
        <v>591</v>
      </c>
      <c r="J317" s="368" t="s">
        <v>994</v>
      </c>
      <c r="K317" s="59"/>
      <c r="L317" s="59"/>
      <c r="M317" s="521"/>
    </row>
    <row r="318" spans="1:13" s="206" customFormat="1" ht="16.5" x14ac:dyDescent="0.3">
      <c r="A318" s="435">
        <v>58</v>
      </c>
      <c r="B318" s="352" t="s">
        <v>1053</v>
      </c>
      <c r="C318" s="368" t="s">
        <v>936</v>
      </c>
      <c r="D318" s="368" t="s">
        <v>941</v>
      </c>
      <c r="E318" s="368" t="s">
        <v>993</v>
      </c>
      <c r="F318" s="368" t="s">
        <v>667</v>
      </c>
      <c r="G318" s="368">
        <v>2015</v>
      </c>
      <c r="H318" s="370">
        <v>0</v>
      </c>
      <c r="I318" s="368" t="s">
        <v>591</v>
      </c>
      <c r="J318" s="368" t="s">
        <v>994</v>
      </c>
      <c r="K318" s="59"/>
      <c r="L318" s="59"/>
      <c r="M318" s="521"/>
    </row>
    <row r="319" spans="1:13" s="206" customFormat="1" ht="16.5" x14ac:dyDescent="0.3">
      <c r="A319" s="435">
        <v>59</v>
      </c>
      <c r="B319" s="352" t="s">
        <v>1054</v>
      </c>
      <c r="C319" s="368" t="s">
        <v>936</v>
      </c>
      <c r="D319" s="368" t="s">
        <v>941</v>
      </c>
      <c r="E319" s="368" t="s">
        <v>993</v>
      </c>
      <c r="F319" s="368" t="s">
        <v>667</v>
      </c>
      <c r="G319" s="368">
        <v>2015</v>
      </c>
      <c r="H319" s="370">
        <v>0</v>
      </c>
      <c r="I319" s="368" t="s">
        <v>591</v>
      </c>
      <c r="J319" s="368" t="s">
        <v>994</v>
      </c>
      <c r="K319" s="59"/>
      <c r="L319" s="59"/>
      <c r="M319" s="521"/>
    </row>
    <row r="320" spans="1:13" s="206" customFormat="1" ht="16.5" x14ac:dyDescent="0.3">
      <c r="A320" s="435">
        <v>60</v>
      </c>
      <c r="B320" s="352" t="s">
        <v>1055</v>
      </c>
      <c r="C320" s="368" t="s">
        <v>936</v>
      </c>
      <c r="D320" s="368" t="s">
        <v>941</v>
      </c>
      <c r="E320" s="368" t="s">
        <v>993</v>
      </c>
      <c r="F320" s="368" t="s">
        <v>667</v>
      </c>
      <c r="G320" s="368">
        <v>2015</v>
      </c>
      <c r="H320" s="370">
        <v>0</v>
      </c>
      <c r="I320" s="368" t="s">
        <v>591</v>
      </c>
      <c r="J320" s="368" t="s">
        <v>994</v>
      </c>
      <c r="K320" s="59"/>
      <c r="L320" s="59"/>
      <c r="M320" s="521"/>
    </row>
    <row r="321" spans="1:13" s="206" customFormat="1" ht="16.5" x14ac:dyDescent="0.3">
      <c r="A321" s="435">
        <v>61</v>
      </c>
      <c r="B321" s="352" t="s">
        <v>1056</v>
      </c>
      <c r="C321" s="368" t="s">
        <v>936</v>
      </c>
      <c r="D321" s="368" t="s">
        <v>941</v>
      </c>
      <c r="E321" s="368" t="s">
        <v>993</v>
      </c>
      <c r="F321" s="368" t="s">
        <v>667</v>
      </c>
      <c r="G321" s="368">
        <v>2015</v>
      </c>
      <c r="H321" s="370">
        <v>0</v>
      </c>
      <c r="I321" s="368" t="s">
        <v>591</v>
      </c>
      <c r="J321" s="368" t="s">
        <v>994</v>
      </c>
      <c r="K321" s="59"/>
      <c r="L321" s="59"/>
      <c r="M321" s="521"/>
    </row>
    <row r="322" spans="1:13" s="206" customFormat="1" ht="16.5" x14ac:dyDescent="0.3">
      <c r="A322" s="435">
        <v>62</v>
      </c>
      <c r="B322" s="352" t="s">
        <v>1057</v>
      </c>
      <c r="C322" s="368" t="s">
        <v>936</v>
      </c>
      <c r="D322" s="368" t="s">
        <v>941</v>
      </c>
      <c r="E322" s="368" t="s">
        <v>993</v>
      </c>
      <c r="F322" s="368" t="s">
        <v>667</v>
      </c>
      <c r="G322" s="368">
        <v>2015</v>
      </c>
      <c r="H322" s="370">
        <v>0</v>
      </c>
      <c r="I322" s="368" t="s">
        <v>591</v>
      </c>
      <c r="J322" s="368" t="s">
        <v>994</v>
      </c>
      <c r="K322" s="59"/>
      <c r="L322" s="59"/>
      <c r="M322" s="521"/>
    </row>
    <row r="323" spans="1:13" s="206" customFormat="1" ht="16.5" x14ac:dyDescent="0.3">
      <c r="A323" s="435">
        <v>63</v>
      </c>
      <c r="B323" s="352" t="s">
        <v>1058</v>
      </c>
      <c r="C323" s="368" t="s">
        <v>936</v>
      </c>
      <c r="D323" s="368" t="s">
        <v>941</v>
      </c>
      <c r="E323" s="368" t="s">
        <v>993</v>
      </c>
      <c r="F323" s="368" t="s">
        <v>667</v>
      </c>
      <c r="G323" s="368">
        <v>2015</v>
      </c>
      <c r="H323" s="370">
        <v>0</v>
      </c>
      <c r="I323" s="368" t="s">
        <v>591</v>
      </c>
      <c r="J323" s="368" t="s">
        <v>994</v>
      </c>
      <c r="K323" s="59"/>
      <c r="L323" s="59"/>
      <c r="M323" s="521"/>
    </row>
    <row r="324" spans="1:13" s="206" customFormat="1" ht="16.5" x14ac:dyDescent="0.3">
      <c r="A324" s="435">
        <v>64</v>
      </c>
      <c r="B324" s="352" t="s">
        <v>1059</v>
      </c>
      <c r="C324" s="368" t="s">
        <v>936</v>
      </c>
      <c r="D324" s="368" t="s">
        <v>941</v>
      </c>
      <c r="E324" s="368" t="s">
        <v>993</v>
      </c>
      <c r="F324" s="368" t="s">
        <v>667</v>
      </c>
      <c r="G324" s="368">
        <v>2015</v>
      </c>
      <c r="H324" s="370">
        <v>0</v>
      </c>
      <c r="I324" s="368" t="s">
        <v>591</v>
      </c>
      <c r="J324" s="368" t="s">
        <v>994</v>
      </c>
      <c r="K324" s="59"/>
      <c r="L324" s="59"/>
      <c r="M324" s="521"/>
    </row>
    <row r="325" spans="1:13" s="206" customFormat="1" ht="16.5" x14ac:dyDescent="0.3">
      <c r="A325" s="435">
        <v>65</v>
      </c>
      <c r="B325" s="352" t="s">
        <v>1060</v>
      </c>
      <c r="C325" s="368" t="s">
        <v>936</v>
      </c>
      <c r="D325" s="368" t="s">
        <v>941</v>
      </c>
      <c r="E325" s="368" t="s">
        <v>993</v>
      </c>
      <c r="F325" s="368" t="s">
        <v>667</v>
      </c>
      <c r="G325" s="368">
        <v>2015</v>
      </c>
      <c r="H325" s="370">
        <v>0</v>
      </c>
      <c r="I325" s="368" t="s">
        <v>591</v>
      </c>
      <c r="J325" s="368" t="s">
        <v>994</v>
      </c>
      <c r="K325" s="59"/>
      <c r="L325" s="59"/>
      <c r="M325" s="521"/>
    </row>
    <row r="326" spans="1:13" s="206" customFormat="1" ht="16.5" x14ac:dyDescent="0.3">
      <c r="A326" s="435">
        <v>66</v>
      </c>
      <c r="B326" s="352" t="s">
        <v>1061</v>
      </c>
      <c r="C326" s="368" t="s">
        <v>936</v>
      </c>
      <c r="D326" s="368" t="s">
        <v>941</v>
      </c>
      <c r="E326" s="368" t="s">
        <v>993</v>
      </c>
      <c r="F326" s="368" t="s">
        <v>667</v>
      </c>
      <c r="G326" s="368">
        <v>2015</v>
      </c>
      <c r="H326" s="370">
        <v>0</v>
      </c>
      <c r="I326" s="368" t="s">
        <v>591</v>
      </c>
      <c r="J326" s="368" t="s">
        <v>994</v>
      </c>
      <c r="K326" s="59"/>
      <c r="L326" s="59"/>
      <c r="M326" s="521"/>
    </row>
    <row r="327" spans="1:13" s="206" customFormat="1" ht="16.5" x14ac:dyDescent="0.3">
      <c r="A327" s="435">
        <v>67</v>
      </c>
      <c r="B327" s="352" t="s">
        <v>1062</v>
      </c>
      <c r="C327" s="368" t="s">
        <v>936</v>
      </c>
      <c r="D327" s="368" t="s">
        <v>941</v>
      </c>
      <c r="E327" s="368" t="s">
        <v>993</v>
      </c>
      <c r="F327" s="368" t="s">
        <v>667</v>
      </c>
      <c r="G327" s="368">
        <v>2015</v>
      </c>
      <c r="H327" s="370">
        <v>0</v>
      </c>
      <c r="I327" s="368" t="s">
        <v>591</v>
      </c>
      <c r="J327" s="368" t="s">
        <v>994</v>
      </c>
      <c r="K327" s="59"/>
      <c r="L327" s="59"/>
      <c r="M327" s="521"/>
    </row>
    <row r="328" spans="1:13" s="206" customFormat="1" ht="16.5" x14ac:dyDescent="0.3">
      <c r="A328" s="435">
        <v>68</v>
      </c>
      <c r="B328" s="352" t="s">
        <v>1063</v>
      </c>
      <c r="C328" s="368" t="s">
        <v>936</v>
      </c>
      <c r="D328" s="368" t="s">
        <v>941</v>
      </c>
      <c r="E328" s="368" t="s">
        <v>993</v>
      </c>
      <c r="F328" s="368" t="s">
        <v>667</v>
      </c>
      <c r="G328" s="368">
        <v>2015</v>
      </c>
      <c r="H328" s="370">
        <v>0</v>
      </c>
      <c r="I328" s="368" t="s">
        <v>591</v>
      </c>
      <c r="J328" s="368" t="s">
        <v>994</v>
      </c>
      <c r="K328" s="59"/>
      <c r="L328" s="59"/>
      <c r="M328" s="521"/>
    </row>
    <row r="329" spans="1:13" s="206" customFormat="1" ht="16.5" x14ac:dyDescent="0.3">
      <c r="A329" s="435">
        <v>69</v>
      </c>
      <c r="B329" s="352" t="s">
        <v>1064</v>
      </c>
      <c r="C329" s="368" t="s">
        <v>936</v>
      </c>
      <c r="D329" s="368" t="s">
        <v>941</v>
      </c>
      <c r="E329" s="368" t="s">
        <v>993</v>
      </c>
      <c r="F329" s="368" t="s">
        <v>667</v>
      </c>
      <c r="G329" s="368">
        <v>2015</v>
      </c>
      <c r="H329" s="370">
        <v>0</v>
      </c>
      <c r="I329" s="368" t="s">
        <v>591</v>
      </c>
      <c r="J329" s="368" t="s">
        <v>994</v>
      </c>
      <c r="K329" s="59"/>
      <c r="L329" s="59"/>
      <c r="M329" s="521"/>
    </row>
    <row r="330" spans="1:13" s="206" customFormat="1" ht="16.5" x14ac:dyDescent="0.3">
      <c r="A330" s="435">
        <v>70</v>
      </c>
      <c r="B330" s="352" t="s">
        <v>1065</v>
      </c>
      <c r="C330" s="368" t="s">
        <v>936</v>
      </c>
      <c r="D330" s="368" t="s">
        <v>941</v>
      </c>
      <c r="E330" s="368" t="s">
        <v>993</v>
      </c>
      <c r="F330" s="368" t="s">
        <v>667</v>
      </c>
      <c r="G330" s="368">
        <v>2015</v>
      </c>
      <c r="H330" s="370">
        <v>0</v>
      </c>
      <c r="I330" s="368" t="s">
        <v>591</v>
      </c>
      <c r="J330" s="368" t="s">
        <v>994</v>
      </c>
      <c r="K330" s="59"/>
      <c r="L330" s="59"/>
      <c r="M330" s="521"/>
    </row>
    <row r="331" spans="1:13" s="206" customFormat="1" ht="16.5" x14ac:dyDescent="0.3">
      <c r="A331" s="435">
        <v>71</v>
      </c>
      <c r="B331" s="352" t="s">
        <v>1066</v>
      </c>
      <c r="C331" s="368" t="s">
        <v>936</v>
      </c>
      <c r="D331" s="368" t="s">
        <v>941</v>
      </c>
      <c r="E331" s="368" t="s">
        <v>993</v>
      </c>
      <c r="F331" s="368" t="s">
        <v>667</v>
      </c>
      <c r="G331" s="368">
        <v>2015</v>
      </c>
      <c r="H331" s="370">
        <v>0</v>
      </c>
      <c r="I331" s="368" t="s">
        <v>591</v>
      </c>
      <c r="J331" s="368" t="s">
        <v>994</v>
      </c>
      <c r="K331" s="59"/>
      <c r="L331" s="59"/>
      <c r="M331" s="521"/>
    </row>
    <row r="332" spans="1:13" s="206" customFormat="1" ht="16.5" x14ac:dyDescent="0.3">
      <c r="A332" s="435">
        <v>72</v>
      </c>
      <c r="B332" s="352" t="s">
        <v>1067</v>
      </c>
      <c r="C332" s="368" t="s">
        <v>936</v>
      </c>
      <c r="D332" s="368" t="s">
        <v>941</v>
      </c>
      <c r="E332" s="368" t="s">
        <v>993</v>
      </c>
      <c r="F332" s="368" t="s">
        <v>667</v>
      </c>
      <c r="G332" s="368">
        <v>2015</v>
      </c>
      <c r="H332" s="370">
        <v>0</v>
      </c>
      <c r="I332" s="368" t="s">
        <v>591</v>
      </c>
      <c r="J332" s="368" t="s">
        <v>994</v>
      </c>
      <c r="K332" s="59"/>
      <c r="L332" s="59"/>
      <c r="M332" s="521"/>
    </row>
    <row r="333" spans="1:13" s="206" customFormat="1" ht="16.5" x14ac:dyDescent="0.3">
      <c r="A333" s="435"/>
      <c r="B333" s="396" t="s">
        <v>1026</v>
      </c>
      <c r="C333" s="368"/>
      <c r="D333" s="368"/>
      <c r="E333" s="368"/>
      <c r="F333" s="368"/>
      <c r="G333" s="368"/>
      <c r="H333" s="370">
        <f>SUM(H290:H332)</f>
        <v>0</v>
      </c>
      <c r="I333" s="368"/>
      <c r="J333" s="368"/>
      <c r="K333" s="59"/>
      <c r="L333" s="59"/>
      <c r="M333" s="521"/>
    </row>
    <row r="334" spans="1:13" s="206" customFormat="1" x14ac:dyDescent="0.25">
      <c r="A334" s="588" t="s">
        <v>246</v>
      </c>
      <c r="B334" s="360" t="s">
        <v>571</v>
      </c>
      <c r="C334" s="590" t="s">
        <v>572</v>
      </c>
      <c r="D334" s="590"/>
      <c r="E334" s="590"/>
      <c r="F334" s="489" t="s">
        <v>573</v>
      </c>
      <c r="G334" s="489" t="s">
        <v>574</v>
      </c>
      <c r="H334" s="361" t="s">
        <v>575</v>
      </c>
      <c r="I334" s="486" t="s">
        <v>576</v>
      </c>
      <c r="J334" s="591" t="s">
        <v>577</v>
      </c>
      <c r="K334" s="59"/>
      <c r="L334" s="59"/>
      <c r="M334" s="521"/>
    </row>
    <row r="335" spans="1:13" s="206" customFormat="1" x14ac:dyDescent="0.25">
      <c r="A335" s="589"/>
      <c r="B335" s="362" t="s">
        <v>578</v>
      </c>
      <c r="C335" s="484" t="s">
        <v>579</v>
      </c>
      <c r="D335" s="484" t="s">
        <v>580</v>
      </c>
      <c r="E335" s="484" t="s">
        <v>581</v>
      </c>
      <c r="F335" s="490" t="s">
        <v>582</v>
      </c>
      <c r="G335" s="490" t="s">
        <v>583</v>
      </c>
      <c r="H335" s="363" t="s">
        <v>583</v>
      </c>
      <c r="I335" s="487" t="s">
        <v>584</v>
      </c>
      <c r="J335" s="591"/>
      <c r="K335" s="59"/>
      <c r="L335" s="59"/>
      <c r="M335" s="521"/>
    </row>
    <row r="336" spans="1:13" s="206" customFormat="1" ht="16.5" x14ac:dyDescent="0.3">
      <c r="A336" s="366"/>
      <c r="B336" s="396" t="s">
        <v>1027</v>
      </c>
      <c r="C336" s="368"/>
      <c r="D336" s="416"/>
      <c r="E336" s="366"/>
      <c r="F336" s="425"/>
      <c r="G336" s="417"/>
      <c r="H336" s="426">
        <f>H333</f>
        <v>0</v>
      </c>
      <c r="I336" s="368"/>
      <c r="J336" s="368"/>
      <c r="K336" s="59"/>
      <c r="L336" s="59"/>
      <c r="M336" s="521"/>
    </row>
    <row r="337" spans="1:13" s="206" customFormat="1" ht="16.5" x14ac:dyDescent="0.3">
      <c r="A337" s="435">
        <v>73</v>
      </c>
      <c r="B337" s="352" t="s">
        <v>1068</v>
      </c>
      <c r="C337" s="368" t="s">
        <v>936</v>
      </c>
      <c r="D337" s="368" t="s">
        <v>941</v>
      </c>
      <c r="E337" s="368" t="s">
        <v>993</v>
      </c>
      <c r="F337" s="368" t="s">
        <v>667</v>
      </c>
      <c r="G337" s="368">
        <v>2015</v>
      </c>
      <c r="H337" s="370">
        <v>0</v>
      </c>
      <c r="I337" s="368" t="s">
        <v>591</v>
      </c>
      <c r="J337" s="368" t="s">
        <v>994</v>
      </c>
      <c r="K337" s="59"/>
      <c r="L337" s="59"/>
      <c r="M337" s="521"/>
    </row>
    <row r="338" spans="1:13" s="206" customFormat="1" ht="16.5" x14ac:dyDescent="0.3">
      <c r="A338" s="435">
        <v>74</v>
      </c>
      <c r="B338" s="352" t="s">
        <v>1069</v>
      </c>
      <c r="C338" s="368" t="s">
        <v>936</v>
      </c>
      <c r="D338" s="368" t="s">
        <v>941</v>
      </c>
      <c r="E338" s="368" t="s">
        <v>993</v>
      </c>
      <c r="F338" s="368" t="s">
        <v>667</v>
      </c>
      <c r="G338" s="368">
        <v>2015</v>
      </c>
      <c r="H338" s="370">
        <v>0</v>
      </c>
      <c r="I338" s="368" t="s">
        <v>591</v>
      </c>
      <c r="J338" s="368" t="s">
        <v>994</v>
      </c>
      <c r="K338" s="59"/>
      <c r="L338" s="59"/>
      <c r="M338" s="521"/>
    </row>
    <row r="339" spans="1:13" s="206" customFormat="1" ht="16.5" x14ac:dyDescent="0.3">
      <c r="A339" s="435">
        <v>75</v>
      </c>
      <c r="B339" s="352" t="s">
        <v>1070</v>
      </c>
      <c r="C339" s="368" t="s">
        <v>936</v>
      </c>
      <c r="D339" s="368" t="s">
        <v>941</v>
      </c>
      <c r="E339" s="368" t="s">
        <v>993</v>
      </c>
      <c r="F339" s="368" t="s">
        <v>667</v>
      </c>
      <c r="G339" s="368">
        <v>2015</v>
      </c>
      <c r="H339" s="370">
        <v>0</v>
      </c>
      <c r="I339" s="368" t="s">
        <v>591</v>
      </c>
      <c r="J339" s="368" t="s">
        <v>994</v>
      </c>
      <c r="K339" s="59"/>
      <c r="L339" s="59"/>
      <c r="M339" s="521"/>
    </row>
    <row r="340" spans="1:13" s="206" customFormat="1" ht="16.5" x14ac:dyDescent="0.3">
      <c r="A340" s="435">
        <v>76</v>
      </c>
      <c r="B340" s="352" t="s">
        <v>1071</v>
      </c>
      <c r="C340" s="368" t="s">
        <v>936</v>
      </c>
      <c r="D340" s="368" t="s">
        <v>941</v>
      </c>
      <c r="E340" s="368" t="s">
        <v>993</v>
      </c>
      <c r="F340" s="368" t="s">
        <v>667</v>
      </c>
      <c r="G340" s="368">
        <v>2015</v>
      </c>
      <c r="H340" s="370">
        <v>0</v>
      </c>
      <c r="I340" s="368" t="s">
        <v>591</v>
      </c>
      <c r="J340" s="368" t="s">
        <v>994</v>
      </c>
      <c r="K340" s="59"/>
      <c r="L340" s="59"/>
      <c r="M340" s="521"/>
    </row>
    <row r="341" spans="1:13" s="206" customFormat="1" ht="16.5" x14ac:dyDescent="0.3">
      <c r="A341" s="435">
        <v>77</v>
      </c>
      <c r="B341" s="352" t="s">
        <v>1072</v>
      </c>
      <c r="C341" s="368" t="s">
        <v>936</v>
      </c>
      <c r="D341" s="368" t="s">
        <v>941</v>
      </c>
      <c r="E341" s="368" t="s">
        <v>993</v>
      </c>
      <c r="F341" s="368" t="s">
        <v>667</v>
      </c>
      <c r="G341" s="368">
        <v>2015</v>
      </c>
      <c r="H341" s="370">
        <v>0</v>
      </c>
      <c r="I341" s="368" t="s">
        <v>591</v>
      </c>
      <c r="J341" s="368" t="s">
        <v>994</v>
      </c>
      <c r="K341" s="59"/>
      <c r="L341" s="59"/>
      <c r="M341" s="521"/>
    </row>
    <row r="342" spans="1:13" s="206" customFormat="1" ht="16.5" x14ac:dyDescent="0.3">
      <c r="A342" s="435">
        <v>78</v>
      </c>
      <c r="B342" s="352" t="s">
        <v>1073</v>
      </c>
      <c r="C342" s="368" t="s">
        <v>936</v>
      </c>
      <c r="D342" s="368" t="s">
        <v>941</v>
      </c>
      <c r="E342" s="368" t="s">
        <v>993</v>
      </c>
      <c r="F342" s="368" t="s">
        <v>667</v>
      </c>
      <c r="G342" s="368">
        <v>2015</v>
      </c>
      <c r="H342" s="370">
        <v>0</v>
      </c>
      <c r="I342" s="368" t="s">
        <v>591</v>
      </c>
      <c r="J342" s="368" t="s">
        <v>994</v>
      </c>
      <c r="K342" s="59"/>
      <c r="L342" s="59"/>
      <c r="M342" s="521"/>
    </row>
    <row r="343" spans="1:13" s="206" customFormat="1" ht="16.5" x14ac:dyDescent="0.3">
      <c r="A343" s="435">
        <v>79</v>
      </c>
      <c r="B343" s="352" t="s">
        <v>1074</v>
      </c>
      <c r="C343" s="368" t="s">
        <v>936</v>
      </c>
      <c r="D343" s="368" t="s">
        <v>941</v>
      </c>
      <c r="E343" s="368" t="s">
        <v>993</v>
      </c>
      <c r="F343" s="368" t="s">
        <v>667</v>
      </c>
      <c r="G343" s="368">
        <v>2015</v>
      </c>
      <c r="H343" s="370">
        <v>0</v>
      </c>
      <c r="I343" s="368" t="s">
        <v>591</v>
      </c>
      <c r="J343" s="368" t="s">
        <v>994</v>
      </c>
      <c r="K343" s="59"/>
      <c r="L343" s="59"/>
      <c r="M343" s="521"/>
    </row>
    <row r="344" spans="1:13" s="206" customFormat="1" ht="16.5" x14ac:dyDescent="0.3">
      <c r="A344" s="435">
        <v>80</v>
      </c>
      <c r="B344" s="352" t="s">
        <v>1075</v>
      </c>
      <c r="C344" s="368" t="s">
        <v>936</v>
      </c>
      <c r="D344" s="368" t="s">
        <v>941</v>
      </c>
      <c r="E344" s="368" t="s">
        <v>993</v>
      </c>
      <c r="F344" s="368" t="s">
        <v>667</v>
      </c>
      <c r="G344" s="368">
        <v>2015</v>
      </c>
      <c r="H344" s="370">
        <v>0</v>
      </c>
      <c r="I344" s="368" t="s">
        <v>591</v>
      </c>
      <c r="J344" s="368" t="s">
        <v>994</v>
      </c>
      <c r="K344" s="59"/>
      <c r="L344" s="59"/>
      <c r="M344" s="521"/>
    </row>
    <row r="345" spans="1:13" s="206" customFormat="1" ht="16.5" x14ac:dyDescent="0.3">
      <c r="A345" s="435">
        <v>81</v>
      </c>
      <c r="B345" s="352" t="s">
        <v>1076</v>
      </c>
      <c r="C345" s="368" t="s">
        <v>936</v>
      </c>
      <c r="D345" s="368" t="s">
        <v>941</v>
      </c>
      <c r="E345" s="368" t="s">
        <v>993</v>
      </c>
      <c r="F345" s="368" t="s">
        <v>667</v>
      </c>
      <c r="G345" s="368">
        <v>2015</v>
      </c>
      <c r="H345" s="370">
        <v>0</v>
      </c>
      <c r="I345" s="368" t="s">
        <v>591</v>
      </c>
      <c r="J345" s="368" t="s">
        <v>994</v>
      </c>
      <c r="K345" s="59"/>
      <c r="L345" s="59"/>
      <c r="M345" s="521"/>
    </row>
    <row r="346" spans="1:13" s="206" customFormat="1" ht="16.5" x14ac:dyDescent="0.3">
      <c r="A346" s="435">
        <v>82</v>
      </c>
      <c r="B346" s="352" t="s">
        <v>1077</v>
      </c>
      <c r="C346" s="368" t="s">
        <v>936</v>
      </c>
      <c r="D346" s="368" t="s">
        <v>941</v>
      </c>
      <c r="E346" s="368" t="s">
        <v>993</v>
      </c>
      <c r="F346" s="368" t="s">
        <v>667</v>
      </c>
      <c r="G346" s="368">
        <v>2015</v>
      </c>
      <c r="H346" s="370">
        <v>0</v>
      </c>
      <c r="I346" s="368" t="s">
        <v>591</v>
      </c>
      <c r="J346" s="368" t="s">
        <v>994</v>
      </c>
      <c r="K346" s="59"/>
      <c r="L346" s="59"/>
      <c r="M346" s="521"/>
    </row>
    <row r="347" spans="1:13" s="206" customFormat="1" ht="16.5" x14ac:dyDescent="0.3">
      <c r="A347" s="435">
        <v>83</v>
      </c>
      <c r="B347" s="352" t="s">
        <v>1078</v>
      </c>
      <c r="C347" s="368" t="s">
        <v>936</v>
      </c>
      <c r="D347" s="368" t="s">
        <v>941</v>
      </c>
      <c r="E347" s="368" t="s">
        <v>993</v>
      </c>
      <c r="F347" s="368" t="s">
        <v>667</v>
      </c>
      <c r="G347" s="368">
        <v>2015</v>
      </c>
      <c r="H347" s="370">
        <v>0</v>
      </c>
      <c r="I347" s="368" t="s">
        <v>591</v>
      </c>
      <c r="J347" s="368" t="s">
        <v>994</v>
      </c>
      <c r="K347" s="59"/>
      <c r="L347" s="59"/>
      <c r="M347" s="521"/>
    </row>
    <row r="348" spans="1:13" s="206" customFormat="1" ht="16.5" x14ac:dyDescent="0.3">
      <c r="A348" s="435">
        <v>84</v>
      </c>
      <c r="B348" s="352" t="s">
        <v>1079</v>
      </c>
      <c r="C348" s="368" t="s">
        <v>936</v>
      </c>
      <c r="D348" s="368" t="s">
        <v>941</v>
      </c>
      <c r="E348" s="368" t="s">
        <v>993</v>
      </c>
      <c r="F348" s="368" t="s">
        <v>667</v>
      </c>
      <c r="G348" s="368">
        <v>2015</v>
      </c>
      <c r="H348" s="370">
        <v>0</v>
      </c>
      <c r="I348" s="368" t="s">
        <v>591</v>
      </c>
      <c r="J348" s="368" t="s">
        <v>994</v>
      </c>
      <c r="K348" s="59"/>
      <c r="L348" s="59"/>
      <c r="M348" s="521"/>
    </row>
    <row r="349" spans="1:13" s="206" customFormat="1" ht="16.5" x14ac:dyDescent="0.3">
      <c r="A349" s="435">
        <v>85</v>
      </c>
      <c r="B349" s="352" t="s">
        <v>1080</v>
      </c>
      <c r="C349" s="368" t="s">
        <v>936</v>
      </c>
      <c r="D349" s="368" t="s">
        <v>941</v>
      </c>
      <c r="E349" s="368" t="s">
        <v>993</v>
      </c>
      <c r="F349" s="368" t="s">
        <v>667</v>
      </c>
      <c r="G349" s="368">
        <v>2015</v>
      </c>
      <c r="H349" s="370">
        <v>0</v>
      </c>
      <c r="I349" s="368" t="s">
        <v>591</v>
      </c>
      <c r="J349" s="368" t="s">
        <v>994</v>
      </c>
      <c r="K349" s="59"/>
      <c r="L349" s="59"/>
      <c r="M349" s="521"/>
    </row>
    <row r="350" spans="1:13" s="206" customFormat="1" ht="16.5" x14ac:dyDescent="0.3">
      <c r="A350" s="435">
        <v>86</v>
      </c>
      <c r="B350" s="352" t="s">
        <v>1081</v>
      </c>
      <c r="C350" s="368" t="s">
        <v>936</v>
      </c>
      <c r="D350" s="368" t="s">
        <v>941</v>
      </c>
      <c r="E350" s="368" t="s">
        <v>993</v>
      </c>
      <c r="F350" s="368" t="s">
        <v>667</v>
      </c>
      <c r="G350" s="368">
        <v>2015</v>
      </c>
      <c r="H350" s="370">
        <v>0</v>
      </c>
      <c r="I350" s="368" t="s">
        <v>591</v>
      </c>
      <c r="J350" s="368" t="s">
        <v>994</v>
      </c>
      <c r="K350" s="59"/>
      <c r="L350" s="59"/>
      <c r="M350" s="521"/>
    </row>
    <row r="351" spans="1:13" s="206" customFormat="1" ht="16.5" x14ac:dyDescent="0.3">
      <c r="A351" s="435">
        <v>87</v>
      </c>
      <c r="B351" s="352" t="s">
        <v>1082</v>
      </c>
      <c r="C351" s="368" t="s">
        <v>936</v>
      </c>
      <c r="D351" s="368" t="s">
        <v>941</v>
      </c>
      <c r="E351" s="368" t="s">
        <v>993</v>
      </c>
      <c r="F351" s="368" t="s">
        <v>667</v>
      </c>
      <c r="G351" s="368">
        <v>2015</v>
      </c>
      <c r="H351" s="370">
        <v>0</v>
      </c>
      <c r="I351" s="368" t="s">
        <v>591</v>
      </c>
      <c r="J351" s="368" t="s">
        <v>994</v>
      </c>
      <c r="K351" s="59"/>
      <c r="L351" s="59"/>
      <c r="M351" s="521"/>
    </row>
    <row r="352" spans="1:13" s="206" customFormat="1" ht="16.5" x14ac:dyDescent="0.3">
      <c r="A352" s="435">
        <v>88</v>
      </c>
      <c r="B352" s="352" t="s">
        <v>1083</v>
      </c>
      <c r="C352" s="368" t="s">
        <v>936</v>
      </c>
      <c r="D352" s="368" t="s">
        <v>941</v>
      </c>
      <c r="E352" s="368" t="s">
        <v>993</v>
      </c>
      <c r="F352" s="368" t="s">
        <v>667</v>
      </c>
      <c r="G352" s="368">
        <v>2015</v>
      </c>
      <c r="H352" s="370">
        <v>0</v>
      </c>
      <c r="I352" s="368" t="s">
        <v>591</v>
      </c>
      <c r="J352" s="368" t="s">
        <v>994</v>
      </c>
      <c r="K352" s="59"/>
      <c r="L352" s="59"/>
      <c r="M352" s="521"/>
    </row>
    <row r="353" spans="1:13" s="206" customFormat="1" ht="16.5" x14ac:dyDescent="0.3">
      <c r="A353" s="435">
        <v>89</v>
      </c>
      <c r="B353" s="352" t="s">
        <v>1084</v>
      </c>
      <c r="C353" s="368" t="s">
        <v>936</v>
      </c>
      <c r="D353" s="368" t="s">
        <v>941</v>
      </c>
      <c r="E353" s="368" t="s">
        <v>993</v>
      </c>
      <c r="F353" s="368" t="s">
        <v>667</v>
      </c>
      <c r="G353" s="368">
        <v>2015</v>
      </c>
      <c r="H353" s="370">
        <v>0</v>
      </c>
      <c r="I353" s="368" t="s">
        <v>591</v>
      </c>
      <c r="J353" s="368" t="s">
        <v>994</v>
      </c>
      <c r="K353" s="59"/>
      <c r="L353" s="59"/>
      <c r="M353" s="521"/>
    </row>
    <row r="354" spans="1:13" s="206" customFormat="1" ht="16.5" x14ac:dyDescent="0.3">
      <c r="A354" s="435">
        <v>90</v>
      </c>
      <c r="B354" s="352" t="s">
        <v>1085</v>
      </c>
      <c r="C354" s="368" t="s">
        <v>936</v>
      </c>
      <c r="D354" s="368" t="s">
        <v>941</v>
      </c>
      <c r="E354" s="368" t="s">
        <v>993</v>
      </c>
      <c r="F354" s="368" t="s">
        <v>667</v>
      </c>
      <c r="G354" s="368">
        <v>2015</v>
      </c>
      <c r="H354" s="370">
        <v>0</v>
      </c>
      <c r="I354" s="368" t="s">
        <v>591</v>
      </c>
      <c r="J354" s="368" t="s">
        <v>994</v>
      </c>
      <c r="K354" s="59"/>
      <c r="L354" s="59"/>
      <c r="M354" s="521"/>
    </row>
    <row r="355" spans="1:13" s="206" customFormat="1" ht="16.5" x14ac:dyDescent="0.3">
      <c r="A355" s="435">
        <v>91</v>
      </c>
      <c r="B355" s="352" t="s">
        <v>1086</v>
      </c>
      <c r="C355" s="368" t="s">
        <v>936</v>
      </c>
      <c r="D355" s="368" t="s">
        <v>941</v>
      </c>
      <c r="E355" s="368" t="s">
        <v>993</v>
      </c>
      <c r="F355" s="368" t="s">
        <v>667</v>
      </c>
      <c r="G355" s="368">
        <v>2015</v>
      </c>
      <c r="H355" s="370">
        <v>0</v>
      </c>
      <c r="I355" s="368" t="s">
        <v>591</v>
      </c>
      <c r="J355" s="368" t="s">
        <v>994</v>
      </c>
      <c r="K355" s="59"/>
      <c r="L355" s="59"/>
      <c r="M355" s="521"/>
    </row>
    <row r="356" spans="1:13" s="206" customFormat="1" ht="16.5" x14ac:dyDescent="0.3">
      <c r="A356" s="435">
        <v>92</v>
      </c>
      <c r="B356" s="352" t="s">
        <v>1087</v>
      </c>
      <c r="C356" s="368" t="s">
        <v>936</v>
      </c>
      <c r="D356" s="368" t="s">
        <v>941</v>
      </c>
      <c r="E356" s="368" t="s">
        <v>993</v>
      </c>
      <c r="F356" s="368" t="s">
        <v>667</v>
      </c>
      <c r="G356" s="368">
        <v>2015</v>
      </c>
      <c r="H356" s="370">
        <v>0</v>
      </c>
      <c r="I356" s="368" t="s">
        <v>591</v>
      </c>
      <c r="J356" s="368" t="s">
        <v>994</v>
      </c>
      <c r="K356" s="59"/>
      <c r="L356" s="59"/>
      <c r="M356" s="521"/>
    </row>
    <row r="357" spans="1:13" s="206" customFormat="1" ht="16.5" x14ac:dyDescent="0.3">
      <c r="A357" s="435">
        <v>93</v>
      </c>
      <c r="B357" s="352" t="s">
        <v>1088</v>
      </c>
      <c r="C357" s="368" t="s">
        <v>936</v>
      </c>
      <c r="D357" s="368" t="s">
        <v>941</v>
      </c>
      <c r="E357" s="368" t="s">
        <v>993</v>
      </c>
      <c r="F357" s="368" t="s">
        <v>667</v>
      </c>
      <c r="G357" s="368">
        <v>2015</v>
      </c>
      <c r="H357" s="370">
        <v>0</v>
      </c>
      <c r="I357" s="368" t="s">
        <v>591</v>
      </c>
      <c r="J357" s="368" t="s">
        <v>994</v>
      </c>
      <c r="K357" s="59"/>
      <c r="L357" s="59"/>
      <c r="M357" s="521"/>
    </row>
    <row r="358" spans="1:13" s="206" customFormat="1" ht="16.5" x14ac:dyDescent="0.3">
      <c r="A358" s="435">
        <v>94</v>
      </c>
      <c r="B358" s="352" t="s">
        <v>1089</v>
      </c>
      <c r="C358" s="368" t="s">
        <v>936</v>
      </c>
      <c r="D358" s="368" t="s">
        <v>941</v>
      </c>
      <c r="E358" s="368" t="s">
        <v>993</v>
      </c>
      <c r="F358" s="368" t="s">
        <v>667</v>
      </c>
      <c r="G358" s="368">
        <v>2015</v>
      </c>
      <c r="H358" s="370">
        <v>0</v>
      </c>
      <c r="I358" s="368" t="s">
        <v>591</v>
      </c>
      <c r="J358" s="368" t="s">
        <v>994</v>
      </c>
      <c r="K358" s="59"/>
      <c r="L358" s="59"/>
      <c r="M358" s="521"/>
    </row>
    <row r="359" spans="1:13" s="206" customFormat="1" ht="16.5" x14ac:dyDescent="0.3">
      <c r="A359" s="435">
        <v>95</v>
      </c>
      <c r="B359" s="352" t="s">
        <v>1090</v>
      </c>
      <c r="C359" s="368" t="s">
        <v>936</v>
      </c>
      <c r="D359" s="368" t="s">
        <v>941</v>
      </c>
      <c r="E359" s="368" t="s">
        <v>993</v>
      </c>
      <c r="F359" s="368" t="s">
        <v>667</v>
      </c>
      <c r="G359" s="368">
        <v>2015</v>
      </c>
      <c r="H359" s="370">
        <v>0</v>
      </c>
      <c r="I359" s="368" t="s">
        <v>591</v>
      </c>
      <c r="J359" s="368" t="s">
        <v>994</v>
      </c>
      <c r="K359" s="59"/>
      <c r="L359" s="59"/>
      <c r="M359" s="521"/>
    </row>
    <row r="360" spans="1:13" s="206" customFormat="1" ht="16.5" x14ac:dyDescent="0.3">
      <c r="A360" s="435">
        <v>96</v>
      </c>
      <c r="B360" s="352" t="s">
        <v>1091</v>
      </c>
      <c r="C360" s="368" t="s">
        <v>936</v>
      </c>
      <c r="D360" s="368" t="s">
        <v>941</v>
      </c>
      <c r="E360" s="368" t="s">
        <v>993</v>
      </c>
      <c r="F360" s="368" t="s">
        <v>667</v>
      </c>
      <c r="G360" s="368">
        <v>2015</v>
      </c>
      <c r="H360" s="370">
        <v>0</v>
      </c>
      <c r="I360" s="368" t="s">
        <v>591</v>
      </c>
      <c r="J360" s="368" t="s">
        <v>994</v>
      </c>
      <c r="K360" s="59"/>
      <c r="L360" s="59"/>
      <c r="M360" s="521"/>
    </row>
    <row r="361" spans="1:13" s="206" customFormat="1" ht="16.5" x14ac:dyDescent="0.3">
      <c r="A361" s="435">
        <v>97</v>
      </c>
      <c r="B361" s="352" t="s">
        <v>1092</v>
      </c>
      <c r="C361" s="368" t="s">
        <v>936</v>
      </c>
      <c r="D361" s="368" t="s">
        <v>941</v>
      </c>
      <c r="E361" s="368" t="s">
        <v>993</v>
      </c>
      <c r="F361" s="368" t="s">
        <v>667</v>
      </c>
      <c r="G361" s="368">
        <v>2015</v>
      </c>
      <c r="H361" s="370">
        <v>0</v>
      </c>
      <c r="I361" s="368" t="s">
        <v>591</v>
      </c>
      <c r="J361" s="368" t="s">
        <v>994</v>
      </c>
      <c r="K361" s="59"/>
      <c r="L361" s="59"/>
      <c r="M361" s="521"/>
    </row>
    <row r="362" spans="1:13" s="206" customFormat="1" ht="16.5" x14ac:dyDescent="0.3">
      <c r="A362" s="435">
        <v>98</v>
      </c>
      <c r="B362" s="352" t="s">
        <v>1093</v>
      </c>
      <c r="C362" s="368" t="s">
        <v>936</v>
      </c>
      <c r="D362" s="368" t="s">
        <v>941</v>
      </c>
      <c r="E362" s="368" t="s">
        <v>993</v>
      </c>
      <c r="F362" s="368" t="s">
        <v>667</v>
      </c>
      <c r="G362" s="368">
        <v>2015</v>
      </c>
      <c r="H362" s="370">
        <v>0</v>
      </c>
      <c r="I362" s="368" t="s">
        <v>591</v>
      </c>
      <c r="J362" s="368" t="s">
        <v>994</v>
      </c>
      <c r="K362" s="59"/>
      <c r="L362" s="59"/>
      <c r="M362" s="521"/>
    </row>
    <row r="363" spans="1:13" s="206" customFormat="1" ht="16.5" x14ac:dyDescent="0.3">
      <c r="A363" s="435">
        <v>99</v>
      </c>
      <c r="B363" s="352" t="s">
        <v>1094</v>
      </c>
      <c r="C363" s="368" t="s">
        <v>936</v>
      </c>
      <c r="D363" s="368" t="s">
        <v>941</v>
      </c>
      <c r="E363" s="368" t="s">
        <v>993</v>
      </c>
      <c r="F363" s="368" t="s">
        <v>667</v>
      </c>
      <c r="G363" s="368">
        <v>2015</v>
      </c>
      <c r="H363" s="370">
        <v>0</v>
      </c>
      <c r="I363" s="368" t="s">
        <v>591</v>
      </c>
      <c r="J363" s="368" t="s">
        <v>994</v>
      </c>
      <c r="K363" s="59"/>
      <c r="L363" s="59"/>
      <c r="M363" s="521"/>
    </row>
    <row r="364" spans="1:13" s="206" customFormat="1" ht="16.5" x14ac:dyDescent="0.3">
      <c r="A364" s="435">
        <v>100</v>
      </c>
      <c r="B364" s="352" t="s">
        <v>1095</v>
      </c>
      <c r="C364" s="368" t="s">
        <v>936</v>
      </c>
      <c r="D364" s="368" t="s">
        <v>941</v>
      </c>
      <c r="E364" s="368" t="s">
        <v>993</v>
      </c>
      <c r="F364" s="368" t="s">
        <v>667</v>
      </c>
      <c r="G364" s="368">
        <v>2015</v>
      </c>
      <c r="H364" s="370">
        <v>0</v>
      </c>
      <c r="I364" s="368" t="s">
        <v>591</v>
      </c>
      <c r="J364" s="368" t="s">
        <v>994</v>
      </c>
      <c r="K364" s="59"/>
      <c r="L364" s="59"/>
      <c r="M364" s="521"/>
    </row>
    <row r="365" spans="1:13" s="206" customFormat="1" ht="16.5" x14ac:dyDescent="0.3">
      <c r="A365" s="435">
        <v>101</v>
      </c>
      <c r="B365" s="352" t="s">
        <v>1096</v>
      </c>
      <c r="C365" s="368" t="s">
        <v>936</v>
      </c>
      <c r="D365" s="368" t="s">
        <v>941</v>
      </c>
      <c r="E365" s="368" t="s">
        <v>993</v>
      </c>
      <c r="F365" s="368" t="s">
        <v>667</v>
      </c>
      <c r="G365" s="368">
        <v>2015</v>
      </c>
      <c r="H365" s="370">
        <v>0</v>
      </c>
      <c r="I365" s="368" t="s">
        <v>591</v>
      </c>
      <c r="J365" s="368" t="s">
        <v>994</v>
      </c>
      <c r="K365" s="59"/>
      <c r="L365" s="59"/>
      <c r="M365" s="521"/>
    </row>
    <row r="366" spans="1:13" s="206" customFormat="1" ht="16.5" x14ac:dyDescent="0.3">
      <c r="A366" s="435">
        <v>102</v>
      </c>
      <c r="B366" s="352" t="s">
        <v>1097</v>
      </c>
      <c r="C366" s="368" t="s">
        <v>936</v>
      </c>
      <c r="D366" s="368" t="s">
        <v>941</v>
      </c>
      <c r="E366" s="368" t="s">
        <v>993</v>
      </c>
      <c r="F366" s="368" t="s">
        <v>667</v>
      </c>
      <c r="G366" s="368">
        <v>2015</v>
      </c>
      <c r="H366" s="370">
        <v>0</v>
      </c>
      <c r="I366" s="368" t="s">
        <v>591</v>
      </c>
      <c r="J366" s="368" t="s">
        <v>994</v>
      </c>
      <c r="K366" s="59"/>
      <c r="L366" s="59"/>
      <c r="M366" s="521"/>
    </row>
    <row r="367" spans="1:13" s="206" customFormat="1" ht="16.5" x14ac:dyDescent="0.3">
      <c r="A367" s="435">
        <v>103</v>
      </c>
      <c r="B367" s="352" t="s">
        <v>1098</v>
      </c>
      <c r="C367" s="368" t="s">
        <v>936</v>
      </c>
      <c r="D367" s="368" t="s">
        <v>941</v>
      </c>
      <c r="E367" s="368" t="s">
        <v>993</v>
      </c>
      <c r="F367" s="368" t="s">
        <v>667</v>
      </c>
      <c r="G367" s="368">
        <v>2015</v>
      </c>
      <c r="H367" s="370">
        <v>0</v>
      </c>
      <c r="I367" s="368" t="s">
        <v>591</v>
      </c>
      <c r="J367" s="368" t="s">
        <v>994</v>
      </c>
      <c r="K367" s="59"/>
      <c r="L367" s="59"/>
      <c r="M367" s="521"/>
    </row>
    <row r="368" spans="1:13" s="206" customFormat="1" ht="16.5" x14ac:dyDescent="0.3">
      <c r="A368" s="435">
        <v>104</v>
      </c>
      <c r="B368" s="352" t="s">
        <v>1099</v>
      </c>
      <c r="C368" s="368" t="s">
        <v>936</v>
      </c>
      <c r="D368" s="368" t="s">
        <v>941</v>
      </c>
      <c r="E368" s="368" t="s">
        <v>993</v>
      </c>
      <c r="F368" s="368" t="s">
        <v>667</v>
      </c>
      <c r="G368" s="368">
        <v>2015</v>
      </c>
      <c r="H368" s="370">
        <v>0</v>
      </c>
      <c r="I368" s="368" t="s">
        <v>591</v>
      </c>
      <c r="J368" s="368" t="s">
        <v>994</v>
      </c>
      <c r="K368" s="59"/>
      <c r="L368" s="59"/>
      <c r="M368" s="521"/>
    </row>
    <row r="369" spans="1:13" s="206" customFormat="1" ht="16.5" x14ac:dyDescent="0.3">
      <c r="A369" s="435">
        <v>105</v>
      </c>
      <c r="B369" s="352" t="s">
        <v>1100</v>
      </c>
      <c r="C369" s="368" t="s">
        <v>936</v>
      </c>
      <c r="D369" s="368" t="s">
        <v>941</v>
      </c>
      <c r="E369" s="368" t="s">
        <v>993</v>
      </c>
      <c r="F369" s="368" t="s">
        <v>667</v>
      </c>
      <c r="G369" s="368">
        <v>2015</v>
      </c>
      <c r="H369" s="370">
        <v>0</v>
      </c>
      <c r="I369" s="368" t="s">
        <v>591</v>
      </c>
      <c r="J369" s="368" t="s">
        <v>994</v>
      </c>
      <c r="K369" s="59"/>
      <c r="L369" s="59"/>
      <c r="M369" s="521"/>
    </row>
    <row r="370" spans="1:13" s="206" customFormat="1" ht="16.5" x14ac:dyDescent="0.3">
      <c r="A370" s="435">
        <v>106</v>
      </c>
      <c r="B370" s="352" t="s">
        <v>1101</v>
      </c>
      <c r="C370" s="368" t="s">
        <v>936</v>
      </c>
      <c r="D370" s="368" t="s">
        <v>941</v>
      </c>
      <c r="E370" s="368" t="s">
        <v>993</v>
      </c>
      <c r="F370" s="368" t="s">
        <v>667</v>
      </c>
      <c r="G370" s="368">
        <v>2015</v>
      </c>
      <c r="H370" s="370">
        <v>0</v>
      </c>
      <c r="I370" s="368" t="s">
        <v>591</v>
      </c>
      <c r="J370" s="368" t="s">
        <v>994</v>
      </c>
      <c r="K370" s="59"/>
      <c r="L370" s="59"/>
      <c r="M370" s="521"/>
    </row>
    <row r="371" spans="1:13" s="206" customFormat="1" ht="16.5" x14ac:dyDescent="0.3">
      <c r="A371" s="435">
        <v>107</v>
      </c>
      <c r="B371" s="352" t="s">
        <v>1102</v>
      </c>
      <c r="C371" s="368" t="s">
        <v>936</v>
      </c>
      <c r="D371" s="368" t="s">
        <v>941</v>
      </c>
      <c r="E371" s="368" t="s">
        <v>993</v>
      </c>
      <c r="F371" s="368" t="s">
        <v>667</v>
      </c>
      <c r="G371" s="368">
        <v>2015</v>
      </c>
      <c r="H371" s="370">
        <v>0</v>
      </c>
      <c r="I371" s="368" t="s">
        <v>591</v>
      </c>
      <c r="J371" s="368" t="s">
        <v>994</v>
      </c>
      <c r="K371" s="59"/>
      <c r="L371" s="59"/>
      <c r="M371" s="521"/>
    </row>
    <row r="372" spans="1:13" s="206" customFormat="1" ht="16.5" x14ac:dyDescent="0.3">
      <c r="A372" s="435">
        <v>108</v>
      </c>
      <c r="B372" s="352" t="s">
        <v>1103</v>
      </c>
      <c r="C372" s="368" t="s">
        <v>936</v>
      </c>
      <c r="D372" s="368" t="s">
        <v>941</v>
      </c>
      <c r="E372" s="368" t="s">
        <v>993</v>
      </c>
      <c r="F372" s="368" t="s">
        <v>667</v>
      </c>
      <c r="G372" s="368">
        <v>2015</v>
      </c>
      <c r="H372" s="370">
        <v>0</v>
      </c>
      <c r="I372" s="368" t="s">
        <v>591</v>
      </c>
      <c r="J372" s="368" t="s">
        <v>994</v>
      </c>
      <c r="K372" s="59"/>
      <c r="L372" s="59"/>
      <c r="M372" s="521"/>
    </row>
    <row r="373" spans="1:13" s="206" customFormat="1" ht="16.5" x14ac:dyDescent="0.3">
      <c r="A373" s="435">
        <v>109</v>
      </c>
      <c r="B373" s="352" t="s">
        <v>1104</v>
      </c>
      <c r="C373" s="368" t="s">
        <v>936</v>
      </c>
      <c r="D373" s="368" t="s">
        <v>941</v>
      </c>
      <c r="E373" s="368" t="s">
        <v>993</v>
      </c>
      <c r="F373" s="368" t="s">
        <v>667</v>
      </c>
      <c r="G373" s="368">
        <v>2015</v>
      </c>
      <c r="H373" s="370">
        <v>0</v>
      </c>
      <c r="I373" s="368" t="s">
        <v>591</v>
      </c>
      <c r="J373" s="368" t="s">
        <v>994</v>
      </c>
      <c r="K373" s="59"/>
      <c r="L373" s="59"/>
      <c r="M373" s="521"/>
    </row>
    <row r="374" spans="1:13" s="206" customFormat="1" ht="16.5" x14ac:dyDescent="0.3">
      <c r="A374" s="435">
        <v>110</v>
      </c>
      <c r="B374" s="352" t="s">
        <v>1105</v>
      </c>
      <c r="C374" s="368" t="s">
        <v>936</v>
      </c>
      <c r="D374" s="368" t="s">
        <v>941</v>
      </c>
      <c r="E374" s="368" t="s">
        <v>993</v>
      </c>
      <c r="F374" s="368" t="s">
        <v>667</v>
      </c>
      <c r="G374" s="368">
        <v>2015</v>
      </c>
      <c r="H374" s="370">
        <v>0</v>
      </c>
      <c r="I374" s="368" t="s">
        <v>591</v>
      </c>
      <c r="J374" s="368" t="s">
        <v>994</v>
      </c>
      <c r="K374" s="59"/>
      <c r="L374" s="59"/>
      <c r="M374" s="521"/>
    </row>
    <row r="375" spans="1:13" s="206" customFormat="1" ht="16.5" x14ac:dyDescent="0.3">
      <c r="A375" s="435">
        <v>111</v>
      </c>
      <c r="B375" s="352" t="s">
        <v>1106</v>
      </c>
      <c r="C375" s="368" t="s">
        <v>936</v>
      </c>
      <c r="D375" s="368" t="s">
        <v>941</v>
      </c>
      <c r="E375" s="368" t="s">
        <v>993</v>
      </c>
      <c r="F375" s="368" t="s">
        <v>667</v>
      </c>
      <c r="G375" s="368">
        <v>2015</v>
      </c>
      <c r="H375" s="370">
        <v>0</v>
      </c>
      <c r="I375" s="368" t="s">
        <v>591</v>
      </c>
      <c r="J375" s="368" t="s">
        <v>994</v>
      </c>
      <c r="K375" s="59"/>
      <c r="L375" s="59"/>
      <c r="M375" s="521"/>
    </row>
    <row r="376" spans="1:13" s="206" customFormat="1" ht="16.5" x14ac:dyDescent="0.3">
      <c r="A376" s="435">
        <v>112</v>
      </c>
      <c r="B376" s="352" t="s">
        <v>1107</v>
      </c>
      <c r="C376" s="368" t="s">
        <v>936</v>
      </c>
      <c r="D376" s="368" t="s">
        <v>941</v>
      </c>
      <c r="E376" s="368" t="s">
        <v>993</v>
      </c>
      <c r="F376" s="368" t="s">
        <v>667</v>
      </c>
      <c r="G376" s="368">
        <v>2015</v>
      </c>
      <c r="H376" s="370">
        <v>0</v>
      </c>
      <c r="I376" s="368" t="s">
        <v>591</v>
      </c>
      <c r="J376" s="368" t="s">
        <v>994</v>
      </c>
      <c r="K376" s="59"/>
      <c r="L376" s="59"/>
      <c r="M376" s="521"/>
    </row>
    <row r="377" spans="1:13" s="206" customFormat="1" ht="16.5" x14ac:dyDescent="0.3">
      <c r="A377" s="435">
        <v>113</v>
      </c>
      <c r="B377" s="352" t="s">
        <v>1108</v>
      </c>
      <c r="C377" s="368" t="s">
        <v>936</v>
      </c>
      <c r="D377" s="368" t="s">
        <v>941</v>
      </c>
      <c r="E377" s="368" t="s">
        <v>993</v>
      </c>
      <c r="F377" s="368" t="s">
        <v>667</v>
      </c>
      <c r="G377" s="368">
        <v>2015</v>
      </c>
      <c r="H377" s="370">
        <v>0</v>
      </c>
      <c r="I377" s="368" t="s">
        <v>591</v>
      </c>
      <c r="J377" s="368" t="s">
        <v>994</v>
      </c>
      <c r="K377" s="59"/>
      <c r="L377" s="59"/>
      <c r="M377" s="521"/>
    </row>
    <row r="378" spans="1:13" s="206" customFormat="1" ht="16.5" x14ac:dyDescent="0.3">
      <c r="A378" s="435">
        <v>114</v>
      </c>
      <c r="B378" s="352" t="s">
        <v>1109</v>
      </c>
      <c r="C378" s="368" t="s">
        <v>936</v>
      </c>
      <c r="D378" s="368" t="s">
        <v>941</v>
      </c>
      <c r="E378" s="368" t="s">
        <v>993</v>
      </c>
      <c r="F378" s="368" t="s">
        <v>667</v>
      </c>
      <c r="G378" s="368">
        <v>2015</v>
      </c>
      <c r="H378" s="370">
        <v>0</v>
      </c>
      <c r="I378" s="368" t="s">
        <v>591</v>
      </c>
      <c r="J378" s="368" t="s">
        <v>994</v>
      </c>
      <c r="K378" s="59"/>
      <c r="L378" s="59"/>
      <c r="M378" s="521"/>
    </row>
    <row r="379" spans="1:13" s="206" customFormat="1" ht="16.5" x14ac:dyDescent="0.3">
      <c r="A379" s="366"/>
      <c r="B379" s="396" t="s">
        <v>1026</v>
      </c>
      <c r="C379" s="368"/>
      <c r="D379" s="416"/>
      <c r="E379" s="366"/>
      <c r="F379" s="425"/>
      <c r="G379" s="417"/>
      <c r="H379" s="426">
        <f>SUM(H336:H378)</f>
        <v>0</v>
      </c>
      <c r="I379" s="368"/>
      <c r="J379" s="368"/>
      <c r="K379" s="59"/>
      <c r="L379" s="59"/>
      <c r="M379" s="521"/>
    </row>
    <row r="380" spans="1:13" s="206" customFormat="1" ht="16.5" x14ac:dyDescent="0.3">
      <c r="A380" s="427"/>
      <c r="B380" s="428"/>
      <c r="C380" s="387"/>
      <c r="D380" s="428"/>
      <c r="E380" s="383"/>
      <c r="F380" s="429"/>
      <c r="G380" s="387"/>
      <c r="H380" s="430"/>
      <c r="I380" s="387"/>
      <c r="J380" s="387"/>
      <c r="K380" s="59"/>
      <c r="L380" s="59"/>
      <c r="M380" s="521"/>
    </row>
    <row r="381" spans="1:13" s="206" customFormat="1" x14ac:dyDescent="0.25">
      <c r="A381" s="588" t="s">
        <v>246</v>
      </c>
      <c r="B381" s="360" t="s">
        <v>571</v>
      </c>
      <c r="C381" s="590" t="s">
        <v>572</v>
      </c>
      <c r="D381" s="590"/>
      <c r="E381" s="590"/>
      <c r="F381" s="489" t="s">
        <v>573</v>
      </c>
      <c r="G381" s="489" t="s">
        <v>574</v>
      </c>
      <c r="H381" s="361" t="s">
        <v>575</v>
      </c>
      <c r="I381" s="486" t="s">
        <v>576</v>
      </c>
      <c r="J381" s="591" t="s">
        <v>577</v>
      </c>
      <c r="K381" s="59"/>
      <c r="L381" s="59"/>
      <c r="M381" s="521"/>
    </row>
    <row r="382" spans="1:13" s="206" customFormat="1" x14ac:dyDescent="0.25">
      <c r="A382" s="589"/>
      <c r="B382" s="362" t="s">
        <v>578</v>
      </c>
      <c r="C382" s="484" t="s">
        <v>579</v>
      </c>
      <c r="D382" s="484" t="s">
        <v>580</v>
      </c>
      <c r="E382" s="484" t="s">
        <v>581</v>
      </c>
      <c r="F382" s="490" t="s">
        <v>582</v>
      </c>
      <c r="G382" s="490" t="s">
        <v>583</v>
      </c>
      <c r="H382" s="363" t="s">
        <v>583</v>
      </c>
      <c r="I382" s="487" t="s">
        <v>584</v>
      </c>
      <c r="J382" s="591"/>
      <c r="K382" s="59"/>
      <c r="L382" s="59"/>
      <c r="M382" s="521"/>
    </row>
    <row r="383" spans="1:13" s="206" customFormat="1" ht="16.5" x14ac:dyDescent="0.3">
      <c r="A383" s="366"/>
      <c r="B383" s="396" t="s">
        <v>1027</v>
      </c>
      <c r="C383" s="368"/>
      <c r="D383" s="416"/>
      <c r="E383" s="366"/>
      <c r="F383" s="425"/>
      <c r="G383" s="417"/>
      <c r="H383" s="426">
        <f>H379</f>
        <v>0</v>
      </c>
      <c r="I383" s="368"/>
      <c r="J383" s="368"/>
      <c r="K383" s="59"/>
      <c r="L383" s="59"/>
      <c r="M383" s="521"/>
    </row>
    <row r="384" spans="1:13" s="206" customFormat="1" ht="16.5" x14ac:dyDescent="0.3">
      <c r="A384" s="435">
        <v>115</v>
      </c>
      <c r="B384" s="352" t="s">
        <v>1110</v>
      </c>
      <c r="C384" s="368" t="s">
        <v>936</v>
      </c>
      <c r="D384" s="368" t="s">
        <v>941</v>
      </c>
      <c r="E384" s="368" t="s">
        <v>993</v>
      </c>
      <c r="F384" s="368" t="s">
        <v>667</v>
      </c>
      <c r="G384" s="368">
        <v>2015</v>
      </c>
      <c r="H384" s="370">
        <v>0</v>
      </c>
      <c r="I384" s="368" t="s">
        <v>591</v>
      </c>
      <c r="J384" s="368" t="s">
        <v>994</v>
      </c>
      <c r="K384" s="59"/>
      <c r="L384" s="59"/>
      <c r="M384" s="521"/>
    </row>
    <row r="385" spans="1:13" s="206" customFormat="1" ht="16.5" x14ac:dyDescent="0.3">
      <c r="A385" s="435">
        <v>116</v>
      </c>
      <c r="B385" s="352" t="s">
        <v>1111</v>
      </c>
      <c r="C385" s="368" t="s">
        <v>936</v>
      </c>
      <c r="D385" s="368" t="s">
        <v>941</v>
      </c>
      <c r="E385" s="368" t="s">
        <v>993</v>
      </c>
      <c r="F385" s="368" t="s">
        <v>667</v>
      </c>
      <c r="G385" s="368">
        <v>2015</v>
      </c>
      <c r="H385" s="370">
        <v>0</v>
      </c>
      <c r="I385" s="368" t="s">
        <v>591</v>
      </c>
      <c r="J385" s="368" t="s">
        <v>994</v>
      </c>
      <c r="K385" s="59"/>
      <c r="L385" s="59"/>
      <c r="M385" s="521"/>
    </row>
    <row r="386" spans="1:13" s="206" customFormat="1" ht="16.5" x14ac:dyDescent="0.3">
      <c r="A386" s="435">
        <v>117</v>
      </c>
      <c r="B386" s="352" t="s">
        <v>1112</v>
      </c>
      <c r="C386" s="368" t="s">
        <v>936</v>
      </c>
      <c r="D386" s="368" t="s">
        <v>941</v>
      </c>
      <c r="E386" s="368" t="s">
        <v>993</v>
      </c>
      <c r="F386" s="368" t="s">
        <v>667</v>
      </c>
      <c r="G386" s="368">
        <v>2015</v>
      </c>
      <c r="H386" s="370">
        <v>0</v>
      </c>
      <c r="I386" s="368" t="s">
        <v>591</v>
      </c>
      <c r="J386" s="368" t="s">
        <v>994</v>
      </c>
      <c r="K386" s="59"/>
      <c r="L386" s="59"/>
      <c r="M386" s="521"/>
    </row>
    <row r="387" spans="1:13" s="206" customFormat="1" ht="16.5" x14ac:dyDescent="0.3">
      <c r="A387" s="435">
        <v>118</v>
      </c>
      <c r="B387" s="352" t="s">
        <v>1113</v>
      </c>
      <c r="C387" s="368" t="s">
        <v>936</v>
      </c>
      <c r="D387" s="368" t="s">
        <v>941</v>
      </c>
      <c r="E387" s="368" t="s">
        <v>993</v>
      </c>
      <c r="F387" s="368" t="s">
        <v>667</v>
      </c>
      <c r="G387" s="368">
        <v>2015</v>
      </c>
      <c r="H387" s="370">
        <v>0</v>
      </c>
      <c r="I387" s="368" t="s">
        <v>591</v>
      </c>
      <c r="J387" s="368" t="s">
        <v>994</v>
      </c>
      <c r="K387" s="59"/>
      <c r="L387" s="59"/>
      <c r="M387" s="521"/>
    </row>
    <row r="388" spans="1:13" s="206" customFormat="1" ht="16.5" x14ac:dyDescent="0.3">
      <c r="A388" s="435">
        <v>119</v>
      </c>
      <c r="B388" s="352" t="s">
        <v>1114</v>
      </c>
      <c r="C388" s="368" t="s">
        <v>936</v>
      </c>
      <c r="D388" s="368" t="s">
        <v>941</v>
      </c>
      <c r="E388" s="368" t="s">
        <v>993</v>
      </c>
      <c r="F388" s="368" t="s">
        <v>667</v>
      </c>
      <c r="G388" s="368">
        <v>2015</v>
      </c>
      <c r="H388" s="370">
        <v>0</v>
      </c>
      <c r="I388" s="368" t="s">
        <v>591</v>
      </c>
      <c r="J388" s="368" t="s">
        <v>994</v>
      </c>
      <c r="K388" s="59"/>
      <c r="L388" s="59"/>
      <c r="M388" s="521"/>
    </row>
    <row r="389" spans="1:13" s="206" customFormat="1" ht="16.5" x14ac:dyDescent="0.3">
      <c r="A389" s="435">
        <v>120</v>
      </c>
      <c r="B389" s="352" t="s">
        <v>1115</v>
      </c>
      <c r="C389" s="368" t="s">
        <v>936</v>
      </c>
      <c r="D389" s="368" t="s">
        <v>941</v>
      </c>
      <c r="E389" s="368" t="s">
        <v>993</v>
      </c>
      <c r="F389" s="368" t="s">
        <v>667</v>
      </c>
      <c r="G389" s="368">
        <v>2015</v>
      </c>
      <c r="H389" s="370">
        <v>0</v>
      </c>
      <c r="I389" s="368" t="s">
        <v>591</v>
      </c>
      <c r="J389" s="368" t="s">
        <v>994</v>
      </c>
      <c r="K389" s="59"/>
      <c r="L389" s="59"/>
      <c r="M389" s="521"/>
    </row>
    <row r="390" spans="1:13" s="206" customFormat="1" ht="16.5" x14ac:dyDescent="0.3">
      <c r="A390" s="435">
        <v>121</v>
      </c>
      <c r="B390" s="352" t="s">
        <v>1116</v>
      </c>
      <c r="C390" s="368" t="s">
        <v>936</v>
      </c>
      <c r="D390" s="368" t="s">
        <v>941</v>
      </c>
      <c r="E390" s="368" t="s">
        <v>993</v>
      </c>
      <c r="F390" s="368" t="s">
        <v>667</v>
      </c>
      <c r="G390" s="368">
        <v>2015</v>
      </c>
      <c r="H390" s="370">
        <v>0</v>
      </c>
      <c r="I390" s="368" t="s">
        <v>591</v>
      </c>
      <c r="J390" s="368" t="s">
        <v>994</v>
      </c>
      <c r="K390" s="59"/>
      <c r="L390" s="59"/>
      <c r="M390" s="521"/>
    </row>
    <row r="391" spans="1:13" s="206" customFormat="1" ht="16.5" x14ac:dyDescent="0.3">
      <c r="A391" s="435">
        <v>122</v>
      </c>
      <c r="B391" s="352" t="s">
        <v>1117</v>
      </c>
      <c r="C391" s="368" t="s">
        <v>936</v>
      </c>
      <c r="D391" s="368" t="s">
        <v>941</v>
      </c>
      <c r="E391" s="368" t="s">
        <v>993</v>
      </c>
      <c r="F391" s="368" t="s">
        <v>667</v>
      </c>
      <c r="G391" s="368">
        <v>2015</v>
      </c>
      <c r="H391" s="370">
        <v>0</v>
      </c>
      <c r="I391" s="368" t="s">
        <v>591</v>
      </c>
      <c r="J391" s="368" t="s">
        <v>994</v>
      </c>
      <c r="K391" s="59"/>
      <c r="L391" s="59"/>
      <c r="M391" s="521"/>
    </row>
    <row r="392" spans="1:13" s="206" customFormat="1" ht="16.5" x14ac:dyDescent="0.3">
      <c r="A392" s="435">
        <v>123</v>
      </c>
      <c r="B392" s="352" t="s">
        <v>1118</v>
      </c>
      <c r="C392" s="368" t="s">
        <v>936</v>
      </c>
      <c r="D392" s="368" t="s">
        <v>941</v>
      </c>
      <c r="E392" s="368" t="s">
        <v>993</v>
      </c>
      <c r="F392" s="368" t="s">
        <v>667</v>
      </c>
      <c r="G392" s="368">
        <v>2015</v>
      </c>
      <c r="H392" s="370">
        <v>0</v>
      </c>
      <c r="I392" s="368" t="s">
        <v>591</v>
      </c>
      <c r="J392" s="368" t="s">
        <v>994</v>
      </c>
      <c r="K392" s="59"/>
      <c r="L392" s="59"/>
      <c r="M392" s="521"/>
    </row>
    <row r="393" spans="1:13" s="206" customFormat="1" ht="16.5" x14ac:dyDescent="0.3">
      <c r="A393" s="435">
        <v>124</v>
      </c>
      <c r="B393" s="352" t="s">
        <v>1119</v>
      </c>
      <c r="C393" s="368" t="s">
        <v>936</v>
      </c>
      <c r="D393" s="368" t="s">
        <v>941</v>
      </c>
      <c r="E393" s="368" t="s">
        <v>993</v>
      </c>
      <c r="F393" s="368" t="s">
        <v>667</v>
      </c>
      <c r="G393" s="368">
        <v>2015</v>
      </c>
      <c r="H393" s="370">
        <v>0</v>
      </c>
      <c r="I393" s="368" t="s">
        <v>591</v>
      </c>
      <c r="J393" s="368" t="s">
        <v>994</v>
      </c>
      <c r="K393" s="59"/>
      <c r="L393" s="59"/>
      <c r="M393" s="521"/>
    </row>
    <row r="394" spans="1:13" s="206" customFormat="1" ht="16.5" x14ac:dyDescent="0.3">
      <c r="A394" s="435">
        <v>125</v>
      </c>
      <c r="B394" s="352" t="s">
        <v>1120</v>
      </c>
      <c r="C394" s="368" t="s">
        <v>936</v>
      </c>
      <c r="D394" s="368" t="s">
        <v>941</v>
      </c>
      <c r="E394" s="368" t="s">
        <v>993</v>
      </c>
      <c r="F394" s="368" t="s">
        <v>667</v>
      </c>
      <c r="G394" s="368">
        <v>2015</v>
      </c>
      <c r="H394" s="370">
        <v>0</v>
      </c>
      <c r="I394" s="368" t="s">
        <v>591</v>
      </c>
      <c r="J394" s="368" t="s">
        <v>994</v>
      </c>
      <c r="K394" s="59"/>
      <c r="L394" s="59"/>
      <c r="M394" s="521"/>
    </row>
    <row r="395" spans="1:13" s="206" customFormat="1" ht="16.5" x14ac:dyDescent="0.3">
      <c r="A395" s="435">
        <v>126</v>
      </c>
      <c r="B395" s="352" t="s">
        <v>1121</v>
      </c>
      <c r="C395" s="368" t="s">
        <v>936</v>
      </c>
      <c r="D395" s="368" t="s">
        <v>941</v>
      </c>
      <c r="E395" s="368" t="s">
        <v>993</v>
      </c>
      <c r="F395" s="368" t="s">
        <v>667</v>
      </c>
      <c r="G395" s="368">
        <v>2015</v>
      </c>
      <c r="H395" s="370">
        <v>0</v>
      </c>
      <c r="I395" s="368" t="s">
        <v>591</v>
      </c>
      <c r="J395" s="368" t="s">
        <v>994</v>
      </c>
      <c r="K395" s="59"/>
      <c r="L395" s="59"/>
      <c r="M395" s="521"/>
    </row>
    <row r="396" spans="1:13" s="206" customFormat="1" ht="16.5" x14ac:dyDescent="0.3">
      <c r="A396" s="435">
        <v>127</v>
      </c>
      <c r="B396" s="352" t="s">
        <v>1122</v>
      </c>
      <c r="C396" s="368" t="s">
        <v>936</v>
      </c>
      <c r="D396" s="368" t="s">
        <v>941</v>
      </c>
      <c r="E396" s="368" t="s">
        <v>993</v>
      </c>
      <c r="F396" s="368" t="s">
        <v>667</v>
      </c>
      <c r="G396" s="368">
        <v>2015</v>
      </c>
      <c r="H396" s="370">
        <v>0</v>
      </c>
      <c r="I396" s="368" t="s">
        <v>591</v>
      </c>
      <c r="J396" s="368" t="s">
        <v>994</v>
      </c>
      <c r="K396" s="59"/>
      <c r="L396" s="59"/>
      <c r="M396" s="521"/>
    </row>
    <row r="397" spans="1:13" s="206" customFormat="1" ht="16.5" x14ac:dyDescent="0.3">
      <c r="A397" s="435">
        <v>128</v>
      </c>
      <c r="B397" s="352" t="s">
        <v>1123</v>
      </c>
      <c r="C397" s="368" t="s">
        <v>936</v>
      </c>
      <c r="D397" s="368" t="s">
        <v>941</v>
      </c>
      <c r="E397" s="368" t="s">
        <v>993</v>
      </c>
      <c r="F397" s="368" t="s">
        <v>667</v>
      </c>
      <c r="G397" s="368">
        <v>2015</v>
      </c>
      <c r="H397" s="370">
        <v>0</v>
      </c>
      <c r="I397" s="368" t="s">
        <v>591</v>
      </c>
      <c r="J397" s="368" t="s">
        <v>994</v>
      </c>
      <c r="K397" s="59"/>
      <c r="L397" s="59"/>
      <c r="M397" s="521"/>
    </row>
    <row r="398" spans="1:13" s="206" customFormat="1" ht="16.5" x14ac:dyDescent="0.3">
      <c r="A398" s="435">
        <v>129</v>
      </c>
      <c r="B398" s="352" t="s">
        <v>1124</v>
      </c>
      <c r="C398" s="368" t="s">
        <v>936</v>
      </c>
      <c r="D398" s="368" t="s">
        <v>941</v>
      </c>
      <c r="E398" s="368" t="s">
        <v>993</v>
      </c>
      <c r="F398" s="368" t="s">
        <v>667</v>
      </c>
      <c r="G398" s="368">
        <v>2015</v>
      </c>
      <c r="H398" s="370">
        <v>0</v>
      </c>
      <c r="I398" s="368" t="s">
        <v>591</v>
      </c>
      <c r="J398" s="368" t="s">
        <v>994</v>
      </c>
      <c r="K398" s="59"/>
      <c r="L398" s="59"/>
      <c r="M398" s="521"/>
    </row>
    <row r="399" spans="1:13" s="206" customFormat="1" ht="16.5" x14ac:dyDescent="0.3">
      <c r="A399" s="435">
        <v>130</v>
      </c>
      <c r="B399" s="352" t="s">
        <v>1125</v>
      </c>
      <c r="C399" s="368" t="s">
        <v>936</v>
      </c>
      <c r="D399" s="368" t="s">
        <v>941</v>
      </c>
      <c r="E399" s="368" t="s">
        <v>993</v>
      </c>
      <c r="F399" s="368" t="s">
        <v>667</v>
      </c>
      <c r="G399" s="368">
        <v>2015</v>
      </c>
      <c r="H399" s="370">
        <v>0</v>
      </c>
      <c r="I399" s="368" t="s">
        <v>591</v>
      </c>
      <c r="J399" s="368" t="s">
        <v>994</v>
      </c>
      <c r="K399" s="59"/>
      <c r="L399" s="59"/>
      <c r="M399" s="521"/>
    </row>
    <row r="400" spans="1:13" s="206" customFormat="1" ht="16.5" x14ac:dyDescent="0.3">
      <c r="A400" s="435">
        <v>131</v>
      </c>
      <c r="B400" s="352" t="s">
        <v>1126</v>
      </c>
      <c r="C400" s="368" t="s">
        <v>936</v>
      </c>
      <c r="D400" s="368" t="s">
        <v>941</v>
      </c>
      <c r="E400" s="368" t="s">
        <v>993</v>
      </c>
      <c r="F400" s="368" t="s">
        <v>667</v>
      </c>
      <c r="G400" s="368">
        <v>2015</v>
      </c>
      <c r="H400" s="370">
        <v>0</v>
      </c>
      <c r="I400" s="368" t="s">
        <v>591</v>
      </c>
      <c r="J400" s="368" t="s">
        <v>994</v>
      </c>
      <c r="K400" s="59"/>
      <c r="L400" s="59"/>
      <c r="M400" s="521"/>
    </row>
    <row r="401" spans="1:13" s="206" customFormat="1" ht="16.5" x14ac:dyDescent="0.3">
      <c r="A401" s="435">
        <v>132</v>
      </c>
      <c r="B401" s="352" t="s">
        <v>1127</v>
      </c>
      <c r="C401" s="368" t="s">
        <v>936</v>
      </c>
      <c r="D401" s="368" t="s">
        <v>941</v>
      </c>
      <c r="E401" s="368" t="s">
        <v>993</v>
      </c>
      <c r="F401" s="368" t="s">
        <v>667</v>
      </c>
      <c r="G401" s="368">
        <v>2015</v>
      </c>
      <c r="H401" s="370">
        <v>0</v>
      </c>
      <c r="I401" s="368" t="s">
        <v>591</v>
      </c>
      <c r="J401" s="368" t="s">
        <v>994</v>
      </c>
      <c r="K401" s="59"/>
      <c r="L401" s="59"/>
      <c r="M401" s="521"/>
    </row>
    <row r="402" spans="1:13" s="206" customFormat="1" ht="16.5" x14ac:dyDescent="0.3">
      <c r="A402" s="435">
        <v>133</v>
      </c>
      <c r="B402" s="352" t="s">
        <v>1128</v>
      </c>
      <c r="C402" s="368" t="s">
        <v>936</v>
      </c>
      <c r="D402" s="368" t="s">
        <v>941</v>
      </c>
      <c r="E402" s="368" t="s">
        <v>993</v>
      </c>
      <c r="F402" s="368" t="s">
        <v>667</v>
      </c>
      <c r="G402" s="368">
        <v>2015</v>
      </c>
      <c r="H402" s="370">
        <v>0</v>
      </c>
      <c r="I402" s="368" t="s">
        <v>591</v>
      </c>
      <c r="J402" s="368" t="s">
        <v>994</v>
      </c>
      <c r="K402" s="59"/>
      <c r="L402" s="59"/>
      <c r="M402" s="521"/>
    </row>
    <row r="403" spans="1:13" s="206" customFormat="1" ht="16.5" x14ac:dyDescent="0.3">
      <c r="A403" s="435">
        <v>134</v>
      </c>
      <c r="B403" s="352" t="s">
        <v>1129</v>
      </c>
      <c r="C403" s="368" t="s">
        <v>936</v>
      </c>
      <c r="D403" s="368" t="s">
        <v>941</v>
      </c>
      <c r="E403" s="368" t="s">
        <v>993</v>
      </c>
      <c r="F403" s="368" t="s">
        <v>667</v>
      </c>
      <c r="G403" s="368">
        <v>2015</v>
      </c>
      <c r="H403" s="370">
        <v>0</v>
      </c>
      <c r="I403" s="368" t="s">
        <v>591</v>
      </c>
      <c r="J403" s="368" t="s">
        <v>994</v>
      </c>
      <c r="K403" s="59"/>
      <c r="L403" s="59"/>
      <c r="M403" s="521"/>
    </row>
    <row r="404" spans="1:13" s="206" customFormat="1" ht="16.5" x14ac:dyDescent="0.3">
      <c r="A404" s="435">
        <v>135</v>
      </c>
      <c r="B404" s="352" t="s">
        <v>1130</v>
      </c>
      <c r="C404" s="368" t="s">
        <v>936</v>
      </c>
      <c r="D404" s="368" t="s">
        <v>941</v>
      </c>
      <c r="E404" s="368" t="s">
        <v>993</v>
      </c>
      <c r="F404" s="368" t="s">
        <v>667</v>
      </c>
      <c r="G404" s="368">
        <v>2015</v>
      </c>
      <c r="H404" s="370">
        <v>0</v>
      </c>
      <c r="I404" s="368" t="s">
        <v>591</v>
      </c>
      <c r="J404" s="368" t="s">
        <v>994</v>
      </c>
      <c r="K404" s="59"/>
      <c r="L404" s="59"/>
      <c r="M404" s="521"/>
    </row>
    <row r="405" spans="1:13" s="206" customFormat="1" ht="16.5" x14ac:dyDescent="0.3">
      <c r="A405" s="435">
        <v>136</v>
      </c>
      <c r="B405" s="352" t="s">
        <v>1131</v>
      </c>
      <c r="C405" s="368" t="s">
        <v>936</v>
      </c>
      <c r="D405" s="368" t="s">
        <v>941</v>
      </c>
      <c r="E405" s="368" t="s">
        <v>993</v>
      </c>
      <c r="F405" s="368" t="s">
        <v>667</v>
      </c>
      <c r="G405" s="368">
        <v>2015</v>
      </c>
      <c r="H405" s="370">
        <v>0</v>
      </c>
      <c r="I405" s="368" t="s">
        <v>591</v>
      </c>
      <c r="J405" s="368" t="s">
        <v>994</v>
      </c>
      <c r="K405" s="59"/>
      <c r="L405" s="59"/>
      <c r="M405" s="521"/>
    </row>
    <row r="406" spans="1:13" s="206" customFormat="1" ht="16.5" x14ac:dyDescent="0.3">
      <c r="A406" s="435">
        <v>137</v>
      </c>
      <c r="B406" s="352" t="s">
        <v>1132</v>
      </c>
      <c r="C406" s="368" t="s">
        <v>936</v>
      </c>
      <c r="D406" s="368" t="s">
        <v>941</v>
      </c>
      <c r="E406" s="368" t="s">
        <v>993</v>
      </c>
      <c r="F406" s="368" t="s">
        <v>667</v>
      </c>
      <c r="G406" s="368">
        <v>2015</v>
      </c>
      <c r="H406" s="370">
        <v>0</v>
      </c>
      <c r="I406" s="368" t="s">
        <v>591</v>
      </c>
      <c r="J406" s="368" t="s">
        <v>994</v>
      </c>
      <c r="K406" s="59"/>
      <c r="L406" s="59"/>
      <c r="M406" s="521"/>
    </row>
    <row r="407" spans="1:13" s="206" customFormat="1" ht="16.5" x14ac:dyDescent="0.3">
      <c r="A407" s="435">
        <v>138</v>
      </c>
      <c r="B407" s="352" t="s">
        <v>1133</v>
      </c>
      <c r="C407" s="368" t="s">
        <v>936</v>
      </c>
      <c r="D407" s="368" t="s">
        <v>941</v>
      </c>
      <c r="E407" s="368" t="s">
        <v>993</v>
      </c>
      <c r="F407" s="368" t="s">
        <v>667</v>
      </c>
      <c r="G407" s="368">
        <v>2015</v>
      </c>
      <c r="H407" s="370">
        <v>0</v>
      </c>
      <c r="I407" s="368" t="s">
        <v>591</v>
      </c>
      <c r="J407" s="368" t="s">
        <v>994</v>
      </c>
      <c r="K407" s="59"/>
      <c r="L407" s="59"/>
      <c r="M407" s="521"/>
    </row>
    <row r="408" spans="1:13" s="206" customFormat="1" ht="16.5" x14ac:dyDescent="0.3">
      <c r="A408" s="435">
        <v>139</v>
      </c>
      <c r="B408" s="352" t="s">
        <v>1134</v>
      </c>
      <c r="C408" s="368" t="s">
        <v>936</v>
      </c>
      <c r="D408" s="368" t="s">
        <v>941</v>
      </c>
      <c r="E408" s="368" t="s">
        <v>993</v>
      </c>
      <c r="F408" s="368" t="s">
        <v>667</v>
      </c>
      <c r="G408" s="368">
        <v>2015</v>
      </c>
      <c r="H408" s="370">
        <v>0</v>
      </c>
      <c r="I408" s="368" t="s">
        <v>591</v>
      </c>
      <c r="J408" s="368" t="s">
        <v>994</v>
      </c>
      <c r="K408" s="59"/>
      <c r="L408" s="59"/>
      <c r="M408" s="521"/>
    </row>
    <row r="409" spans="1:13" s="206" customFormat="1" ht="16.5" x14ac:dyDescent="0.3">
      <c r="A409" s="435">
        <v>140</v>
      </c>
      <c r="B409" s="352" t="s">
        <v>1135</v>
      </c>
      <c r="C409" s="368" t="s">
        <v>936</v>
      </c>
      <c r="D409" s="368" t="s">
        <v>941</v>
      </c>
      <c r="E409" s="368" t="s">
        <v>993</v>
      </c>
      <c r="F409" s="368" t="s">
        <v>667</v>
      </c>
      <c r="G409" s="368">
        <v>2015</v>
      </c>
      <c r="H409" s="370">
        <v>0</v>
      </c>
      <c r="I409" s="368" t="s">
        <v>591</v>
      </c>
      <c r="J409" s="368" t="s">
        <v>994</v>
      </c>
      <c r="K409" s="59"/>
      <c r="L409" s="59"/>
      <c r="M409" s="521"/>
    </row>
    <row r="410" spans="1:13" s="206" customFormat="1" ht="16.5" x14ac:dyDescent="0.3">
      <c r="A410" s="435">
        <v>141</v>
      </c>
      <c r="B410" s="352" t="s">
        <v>1136</v>
      </c>
      <c r="C410" s="368" t="s">
        <v>936</v>
      </c>
      <c r="D410" s="368" t="s">
        <v>941</v>
      </c>
      <c r="E410" s="368" t="s">
        <v>993</v>
      </c>
      <c r="F410" s="368" t="s">
        <v>667</v>
      </c>
      <c r="G410" s="368">
        <v>2015</v>
      </c>
      <c r="H410" s="370">
        <v>0</v>
      </c>
      <c r="I410" s="368" t="s">
        <v>591</v>
      </c>
      <c r="J410" s="368" t="s">
        <v>994</v>
      </c>
      <c r="K410" s="59"/>
      <c r="L410" s="59"/>
      <c r="M410" s="521"/>
    </row>
    <row r="411" spans="1:13" s="206" customFormat="1" ht="16.5" x14ac:dyDescent="0.3">
      <c r="A411" s="435">
        <v>142</v>
      </c>
      <c r="B411" s="352" t="s">
        <v>1137</v>
      </c>
      <c r="C411" s="368" t="s">
        <v>936</v>
      </c>
      <c r="D411" s="368" t="s">
        <v>941</v>
      </c>
      <c r="E411" s="368" t="s">
        <v>993</v>
      </c>
      <c r="F411" s="368" t="s">
        <v>667</v>
      </c>
      <c r="G411" s="368">
        <v>2015</v>
      </c>
      <c r="H411" s="370">
        <v>0</v>
      </c>
      <c r="I411" s="368" t="s">
        <v>591</v>
      </c>
      <c r="J411" s="368" t="s">
        <v>994</v>
      </c>
      <c r="K411" s="59"/>
      <c r="L411" s="59"/>
      <c r="M411" s="521"/>
    </row>
    <row r="412" spans="1:13" s="206" customFormat="1" ht="16.5" x14ac:dyDescent="0.3">
      <c r="A412" s="435">
        <v>143</v>
      </c>
      <c r="B412" s="352" t="s">
        <v>1138</v>
      </c>
      <c r="C412" s="368" t="s">
        <v>936</v>
      </c>
      <c r="D412" s="368" t="s">
        <v>941</v>
      </c>
      <c r="E412" s="368" t="s">
        <v>993</v>
      </c>
      <c r="F412" s="368" t="s">
        <v>667</v>
      </c>
      <c r="G412" s="368">
        <v>2015</v>
      </c>
      <c r="H412" s="370">
        <v>0</v>
      </c>
      <c r="I412" s="368" t="s">
        <v>591</v>
      </c>
      <c r="J412" s="368" t="s">
        <v>994</v>
      </c>
      <c r="K412" s="59"/>
      <c r="L412" s="59"/>
      <c r="M412" s="521"/>
    </row>
    <row r="413" spans="1:13" s="206" customFormat="1" ht="16.5" x14ac:dyDescent="0.3">
      <c r="A413" s="435">
        <v>144</v>
      </c>
      <c r="B413" s="352" t="s">
        <v>1139</v>
      </c>
      <c r="C413" s="368" t="s">
        <v>936</v>
      </c>
      <c r="D413" s="368" t="s">
        <v>941</v>
      </c>
      <c r="E413" s="368" t="s">
        <v>993</v>
      </c>
      <c r="F413" s="368" t="s">
        <v>667</v>
      </c>
      <c r="G413" s="368">
        <v>2015</v>
      </c>
      <c r="H413" s="370">
        <v>0</v>
      </c>
      <c r="I413" s="368" t="s">
        <v>591</v>
      </c>
      <c r="J413" s="368" t="s">
        <v>994</v>
      </c>
      <c r="K413" s="59"/>
      <c r="L413" s="59"/>
      <c r="M413" s="521"/>
    </row>
    <row r="414" spans="1:13" s="206" customFormat="1" ht="16.5" x14ac:dyDescent="0.3">
      <c r="A414" s="435">
        <v>145</v>
      </c>
      <c r="B414" s="352" t="s">
        <v>1140</v>
      </c>
      <c r="C414" s="368" t="s">
        <v>936</v>
      </c>
      <c r="D414" s="368" t="s">
        <v>941</v>
      </c>
      <c r="E414" s="368" t="s">
        <v>993</v>
      </c>
      <c r="F414" s="368" t="s">
        <v>667</v>
      </c>
      <c r="G414" s="368">
        <v>2015</v>
      </c>
      <c r="H414" s="370">
        <v>0</v>
      </c>
      <c r="I414" s="368" t="s">
        <v>591</v>
      </c>
      <c r="J414" s="368" t="s">
        <v>994</v>
      </c>
      <c r="K414" s="59"/>
      <c r="L414" s="59"/>
      <c r="M414" s="521"/>
    </row>
    <row r="415" spans="1:13" s="206" customFormat="1" ht="16.5" x14ac:dyDescent="0.3">
      <c r="A415" s="435">
        <v>146</v>
      </c>
      <c r="B415" s="352" t="s">
        <v>1141</v>
      </c>
      <c r="C415" s="368" t="s">
        <v>936</v>
      </c>
      <c r="D415" s="368" t="s">
        <v>941</v>
      </c>
      <c r="E415" s="368" t="s">
        <v>993</v>
      </c>
      <c r="F415" s="368" t="s">
        <v>667</v>
      </c>
      <c r="G415" s="368">
        <v>2015</v>
      </c>
      <c r="H415" s="370">
        <v>0</v>
      </c>
      <c r="I415" s="368" t="s">
        <v>591</v>
      </c>
      <c r="J415" s="368" t="s">
        <v>994</v>
      </c>
      <c r="K415" s="59"/>
      <c r="L415" s="59"/>
      <c r="M415" s="521"/>
    </row>
    <row r="416" spans="1:13" s="206" customFormat="1" ht="16.5" x14ac:dyDescent="0.3">
      <c r="A416" s="435">
        <v>147</v>
      </c>
      <c r="B416" s="352" t="s">
        <v>1142</v>
      </c>
      <c r="C416" s="368" t="s">
        <v>936</v>
      </c>
      <c r="D416" s="368" t="s">
        <v>941</v>
      </c>
      <c r="E416" s="368" t="s">
        <v>993</v>
      </c>
      <c r="F416" s="368" t="s">
        <v>667</v>
      </c>
      <c r="G416" s="368">
        <v>2015</v>
      </c>
      <c r="H416" s="370">
        <v>0</v>
      </c>
      <c r="I416" s="368" t="s">
        <v>591</v>
      </c>
      <c r="J416" s="368" t="s">
        <v>994</v>
      </c>
      <c r="K416" s="59"/>
      <c r="L416" s="59"/>
      <c r="M416" s="521"/>
    </row>
    <row r="417" spans="1:13" s="206" customFormat="1" ht="16.5" x14ac:dyDescent="0.3">
      <c r="A417" s="435">
        <v>148</v>
      </c>
      <c r="B417" s="352" t="s">
        <v>1143</v>
      </c>
      <c r="C417" s="368" t="s">
        <v>936</v>
      </c>
      <c r="D417" s="368" t="s">
        <v>941</v>
      </c>
      <c r="E417" s="368" t="s">
        <v>993</v>
      </c>
      <c r="F417" s="368" t="s">
        <v>667</v>
      </c>
      <c r="G417" s="368">
        <v>2015</v>
      </c>
      <c r="H417" s="370">
        <v>0</v>
      </c>
      <c r="I417" s="368" t="s">
        <v>591</v>
      </c>
      <c r="J417" s="368" t="s">
        <v>994</v>
      </c>
      <c r="K417" s="59"/>
      <c r="L417" s="59"/>
      <c r="M417" s="521"/>
    </row>
    <row r="418" spans="1:13" s="206" customFormat="1" ht="16.5" x14ac:dyDescent="0.3">
      <c r="A418" s="435">
        <v>149</v>
      </c>
      <c r="B418" s="352" t="s">
        <v>1144</v>
      </c>
      <c r="C418" s="368" t="s">
        <v>936</v>
      </c>
      <c r="D418" s="368" t="s">
        <v>941</v>
      </c>
      <c r="E418" s="368" t="s">
        <v>993</v>
      </c>
      <c r="F418" s="368" t="s">
        <v>667</v>
      </c>
      <c r="G418" s="368">
        <v>2015</v>
      </c>
      <c r="H418" s="370">
        <v>0</v>
      </c>
      <c r="I418" s="368" t="s">
        <v>591</v>
      </c>
      <c r="J418" s="368" t="s">
        <v>994</v>
      </c>
      <c r="K418" s="59"/>
      <c r="L418" s="59"/>
      <c r="M418" s="521"/>
    </row>
    <row r="419" spans="1:13" s="206" customFormat="1" ht="16.5" x14ac:dyDescent="0.3">
      <c r="A419" s="435">
        <v>150</v>
      </c>
      <c r="B419" s="352" t="s">
        <v>1145</v>
      </c>
      <c r="C419" s="368" t="s">
        <v>936</v>
      </c>
      <c r="D419" s="368" t="s">
        <v>941</v>
      </c>
      <c r="E419" s="368" t="s">
        <v>993</v>
      </c>
      <c r="F419" s="368" t="s">
        <v>667</v>
      </c>
      <c r="G419" s="368">
        <v>2015</v>
      </c>
      <c r="H419" s="370">
        <v>0</v>
      </c>
      <c r="I419" s="368" t="s">
        <v>591</v>
      </c>
      <c r="J419" s="368" t="s">
        <v>994</v>
      </c>
      <c r="K419" s="59"/>
      <c r="L419" s="59"/>
      <c r="M419" s="521"/>
    </row>
    <row r="420" spans="1:13" s="206" customFormat="1" ht="16.5" x14ac:dyDescent="0.3">
      <c r="A420" s="435">
        <v>151</v>
      </c>
      <c r="B420" s="352" t="s">
        <v>1146</v>
      </c>
      <c r="C420" s="368" t="s">
        <v>936</v>
      </c>
      <c r="D420" s="368" t="s">
        <v>941</v>
      </c>
      <c r="E420" s="368" t="s">
        <v>993</v>
      </c>
      <c r="F420" s="368" t="s">
        <v>667</v>
      </c>
      <c r="G420" s="368">
        <v>2015</v>
      </c>
      <c r="H420" s="370">
        <v>0</v>
      </c>
      <c r="I420" s="368" t="s">
        <v>591</v>
      </c>
      <c r="J420" s="368" t="s">
        <v>994</v>
      </c>
      <c r="K420" s="59"/>
      <c r="L420" s="59"/>
      <c r="M420" s="521"/>
    </row>
    <row r="421" spans="1:13" s="206" customFormat="1" ht="16.5" x14ac:dyDescent="0.3">
      <c r="A421" s="435">
        <v>152</v>
      </c>
      <c r="B421" s="352" t="s">
        <v>1147</v>
      </c>
      <c r="C421" s="368" t="s">
        <v>936</v>
      </c>
      <c r="D421" s="368" t="s">
        <v>941</v>
      </c>
      <c r="E421" s="368" t="s">
        <v>993</v>
      </c>
      <c r="F421" s="368" t="s">
        <v>667</v>
      </c>
      <c r="G421" s="368">
        <v>2015</v>
      </c>
      <c r="H421" s="370">
        <v>0</v>
      </c>
      <c r="I421" s="368" t="s">
        <v>591</v>
      </c>
      <c r="J421" s="368" t="s">
        <v>994</v>
      </c>
      <c r="K421" s="59"/>
      <c r="L421" s="59"/>
      <c r="M421" s="521"/>
    </row>
    <row r="422" spans="1:13" s="206" customFormat="1" ht="16.5" x14ac:dyDescent="0.3">
      <c r="A422" s="435">
        <v>153</v>
      </c>
      <c r="B422" s="352" t="s">
        <v>1148</v>
      </c>
      <c r="C422" s="368" t="s">
        <v>936</v>
      </c>
      <c r="D422" s="368" t="s">
        <v>941</v>
      </c>
      <c r="E422" s="368" t="s">
        <v>993</v>
      </c>
      <c r="F422" s="368" t="s">
        <v>667</v>
      </c>
      <c r="G422" s="368">
        <v>2015</v>
      </c>
      <c r="H422" s="370">
        <v>0</v>
      </c>
      <c r="I422" s="368" t="s">
        <v>591</v>
      </c>
      <c r="J422" s="368" t="s">
        <v>994</v>
      </c>
      <c r="K422" s="59"/>
      <c r="L422" s="59"/>
      <c r="M422" s="521"/>
    </row>
    <row r="423" spans="1:13" s="206" customFormat="1" ht="16.5" x14ac:dyDescent="0.3">
      <c r="A423" s="435">
        <v>154</v>
      </c>
      <c r="B423" s="352" t="s">
        <v>1149</v>
      </c>
      <c r="C423" s="368" t="s">
        <v>936</v>
      </c>
      <c r="D423" s="368" t="s">
        <v>941</v>
      </c>
      <c r="E423" s="368" t="s">
        <v>993</v>
      </c>
      <c r="F423" s="368" t="s">
        <v>667</v>
      </c>
      <c r="G423" s="368">
        <v>2015</v>
      </c>
      <c r="H423" s="370">
        <v>0</v>
      </c>
      <c r="I423" s="368" t="s">
        <v>591</v>
      </c>
      <c r="J423" s="368" t="s">
        <v>994</v>
      </c>
      <c r="K423" s="59"/>
      <c r="L423" s="59"/>
      <c r="M423" s="521"/>
    </row>
    <row r="424" spans="1:13" s="206" customFormat="1" ht="16.5" x14ac:dyDescent="0.3">
      <c r="A424" s="435">
        <v>155</v>
      </c>
      <c r="B424" s="352" t="s">
        <v>1150</v>
      </c>
      <c r="C424" s="368" t="s">
        <v>936</v>
      </c>
      <c r="D424" s="368" t="s">
        <v>941</v>
      </c>
      <c r="E424" s="368" t="s">
        <v>993</v>
      </c>
      <c r="F424" s="368" t="s">
        <v>667</v>
      </c>
      <c r="G424" s="368">
        <v>2015</v>
      </c>
      <c r="H424" s="370">
        <v>0</v>
      </c>
      <c r="I424" s="368" t="s">
        <v>591</v>
      </c>
      <c r="J424" s="368" t="s">
        <v>994</v>
      </c>
      <c r="K424" s="59"/>
      <c r="L424" s="59"/>
      <c r="M424" s="521"/>
    </row>
    <row r="425" spans="1:13" s="206" customFormat="1" ht="16.5" x14ac:dyDescent="0.3">
      <c r="A425" s="366"/>
      <c r="B425" s="396" t="s">
        <v>1026</v>
      </c>
      <c r="C425" s="368"/>
      <c r="D425" s="416"/>
      <c r="E425" s="366"/>
      <c r="F425" s="425"/>
      <c r="G425" s="417"/>
      <c r="H425" s="426">
        <f>SUM(H383:H424)</f>
        <v>0</v>
      </c>
      <c r="I425" s="368"/>
      <c r="J425" s="368"/>
      <c r="K425" s="59"/>
      <c r="L425" s="59"/>
      <c r="M425" s="521"/>
    </row>
    <row r="426" spans="1:13" s="206" customFormat="1" ht="16.5" x14ac:dyDescent="0.3">
      <c r="A426" s="427"/>
      <c r="B426" s="428"/>
      <c r="C426" s="387"/>
      <c r="D426" s="428"/>
      <c r="E426" s="383"/>
      <c r="F426" s="429"/>
      <c r="G426" s="387"/>
      <c r="H426" s="430"/>
      <c r="I426" s="387"/>
      <c r="J426" s="387"/>
      <c r="K426" s="59"/>
      <c r="L426" s="59"/>
      <c r="M426" s="521"/>
    </row>
    <row r="427" spans="1:13" s="206" customFormat="1" x14ac:dyDescent="0.25">
      <c r="A427" s="588" t="s">
        <v>246</v>
      </c>
      <c r="B427" s="360" t="s">
        <v>571</v>
      </c>
      <c r="C427" s="590" t="s">
        <v>572</v>
      </c>
      <c r="D427" s="590"/>
      <c r="E427" s="590"/>
      <c r="F427" s="489" t="s">
        <v>573</v>
      </c>
      <c r="G427" s="489" t="s">
        <v>574</v>
      </c>
      <c r="H427" s="361" t="s">
        <v>575</v>
      </c>
      <c r="I427" s="486" t="s">
        <v>576</v>
      </c>
      <c r="J427" s="591" t="s">
        <v>577</v>
      </c>
      <c r="K427" s="59"/>
      <c r="L427" s="59"/>
      <c r="M427" s="521"/>
    </row>
    <row r="428" spans="1:13" s="206" customFormat="1" x14ac:dyDescent="0.25">
      <c r="A428" s="589"/>
      <c r="B428" s="362" t="s">
        <v>578</v>
      </c>
      <c r="C428" s="484" t="s">
        <v>579</v>
      </c>
      <c r="D428" s="484" t="s">
        <v>580</v>
      </c>
      <c r="E428" s="484" t="s">
        <v>581</v>
      </c>
      <c r="F428" s="490" t="s">
        <v>582</v>
      </c>
      <c r="G428" s="490" t="s">
        <v>583</v>
      </c>
      <c r="H428" s="363" t="s">
        <v>583</v>
      </c>
      <c r="I428" s="487" t="s">
        <v>584</v>
      </c>
      <c r="J428" s="591"/>
      <c r="K428" s="59"/>
      <c r="L428" s="59"/>
      <c r="M428" s="521"/>
    </row>
    <row r="429" spans="1:13" s="206" customFormat="1" ht="16.5" x14ac:dyDescent="0.3">
      <c r="A429" s="366"/>
      <c r="B429" s="396" t="s">
        <v>1027</v>
      </c>
      <c r="C429" s="368"/>
      <c r="D429" s="416"/>
      <c r="E429" s="366"/>
      <c r="F429" s="425"/>
      <c r="G429" s="417"/>
      <c r="H429" s="426">
        <f>H425</f>
        <v>0</v>
      </c>
      <c r="I429" s="368"/>
      <c r="J429" s="368"/>
      <c r="K429" s="59"/>
      <c r="L429" s="59"/>
      <c r="M429" s="521"/>
    </row>
    <row r="430" spans="1:13" s="206" customFormat="1" ht="16.5" x14ac:dyDescent="0.3">
      <c r="A430" s="435">
        <v>156</v>
      </c>
      <c r="B430" s="352" t="s">
        <v>1151</v>
      </c>
      <c r="C430" s="368" t="s">
        <v>936</v>
      </c>
      <c r="D430" s="368" t="s">
        <v>941</v>
      </c>
      <c r="E430" s="368" t="s">
        <v>993</v>
      </c>
      <c r="F430" s="368" t="s">
        <v>667</v>
      </c>
      <c r="G430" s="368">
        <v>2015</v>
      </c>
      <c r="H430" s="370">
        <v>0</v>
      </c>
      <c r="I430" s="368" t="s">
        <v>591</v>
      </c>
      <c r="J430" s="368" t="s">
        <v>994</v>
      </c>
      <c r="K430" s="59"/>
      <c r="L430" s="59"/>
      <c r="M430" s="521"/>
    </row>
    <row r="431" spans="1:13" s="206" customFormat="1" ht="16.5" x14ac:dyDescent="0.3">
      <c r="A431" s="435">
        <v>157</v>
      </c>
      <c r="B431" s="352" t="s">
        <v>1152</v>
      </c>
      <c r="C431" s="368" t="s">
        <v>936</v>
      </c>
      <c r="D431" s="368" t="s">
        <v>941</v>
      </c>
      <c r="E431" s="368" t="s">
        <v>993</v>
      </c>
      <c r="F431" s="368" t="s">
        <v>667</v>
      </c>
      <c r="G431" s="368">
        <v>2015</v>
      </c>
      <c r="H431" s="370">
        <v>0</v>
      </c>
      <c r="I431" s="368" t="s">
        <v>591</v>
      </c>
      <c r="J431" s="368" t="s">
        <v>994</v>
      </c>
      <c r="K431" s="59"/>
      <c r="L431" s="59"/>
      <c r="M431" s="521"/>
    </row>
    <row r="432" spans="1:13" s="206" customFormat="1" ht="16.5" x14ac:dyDescent="0.3">
      <c r="A432" s="435">
        <v>158</v>
      </c>
      <c r="B432" s="352" t="s">
        <v>1153</v>
      </c>
      <c r="C432" s="368" t="s">
        <v>936</v>
      </c>
      <c r="D432" s="368" t="s">
        <v>941</v>
      </c>
      <c r="E432" s="368" t="s">
        <v>993</v>
      </c>
      <c r="F432" s="368" t="s">
        <v>667</v>
      </c>
      <c r="G432" s="368">
        <v>2015</v>
      </c>
      <c r="H432" s="370">
        <v>0</v>
      </c>
      <c r="I432" s="368" t="s">
        <v>591</v>
      </c>
      <c r="J432" s="368" t="s">
        <v>994</v>
      </c>
      <c r="K432" s="59"/>
      <c r="L432" s="59"/>
      <c r="M432" s="521"/>
    </row>
    <row r="433" spans="1:13" s="206" customFormat="1" ht="16.5" x14ac:dyDescent="0.3">
      <c r="A433" s="435">
        <v>159</v>
      </c>
      <c r="B433" s="352" t="s">
        <v>1154</v>
      </c>
      <c r="C433" s="368" t="s">
        <v>936</v>
      </c>
      <c r="D433" s="368" t="s">
        <v>941</v>
      </c>
      <c r="E433" s="368" t="s">
        <v>993</v>
      </c>
      <c r="F433" s="368" t="s">
        <v>667</v>
      </c>
      <c r="G433" s="368">
        <v>2015</v>
      </c>
      <c r="H433" s="370">
        <v>0</v>
      </c>
      <c r="I433" s="368" t="s">
        <v>591</v>
      </c>
      <c r="J433" s="368" t="s">
        <v>994</v>
      </c>
      <c r="K433" s="59"/>
      <c r="L433" s="59"/>
      <c r="M433" s="521"/>
    </row>
    <row r="434" spans="1:13" s="206" customFormat="1" ht="16.5" x14ac:dyDescent="0.3">
      <c r="A434" s="435">
        <v>160</v>
      </c>
      <c r="B434" s="352" t="s">
        <v>1155</v>
      </c>
      <c r="C434" s="368" t="s">
        <v>936</v>
      </c>
      <c r="D434" s="368" t="s">
        <v>941</v>
      </c>
      <c r="E434" s="368" t="s">
        <v>993</v>
      </c>
      <c r="F434" s="368" t="s">
        <v>667</v>
      </c>
      <c r="G434" s="368">
        <v>2015</v>
      </c>
      <c r="H434" s="370">
        <v>0</v>
      </c>
      <c r="I434" s="368" t="s">
        <v>591</v>
      </c>
      <c r="J434" s="368" t="s">
        <v>994</v>
      </c>
      <c r="K434" s="59"/>
      <c r="L434" s="59"/>
      <c r="M434" s="521"/>
    </row>
    <row r="435" spans="1:13" s="206" customFormat="1" ht="16.5" x14ac:dyDescent="0.3">
      <c r="A435" s="435">
        <v>161</v>
      </c>
      <c r="B435" s="352" t="s">
        <v>1156</v>
      </c>
      <c r="C435" s="368" t="s">
        <v>936</v>
      </c>
      <c r="D435" s="368" t="s">
        <v>941</v>
      </c>
      <c r="E435" s="368" t="s">
        <v>993</v>
      </c>
      <c r="F435" s="368" t="s">
        <v>667</v>
      </c>
      <c r="G435" s="368">
        <v>2015</v>
      </c>
      <c r="H435" s="370">
        <v>0</v>
      </c>
      <c r="I435" s="368" t="s">
        <v>591</v>
      </c>
      <c r="J435" s="368" t="s">
        <v>994</v>
      </c>
      <c r="K435" s="59"/>
      <c r="L435" s="59"/>
      <c r="M435" s="521"/>
    </row>
    <row r="436" spans="1:13" s="206" customFormat="1" ht="16.5" x14ac:dyDescent="0.3">
      <c r="A436" s="435">
        <v>162</v>
      </c>
      <c r="B436" s="352" t="s">
        <v>1157</v>
      </c>
      <c r="C436" s="368" t="s">
        <v>936</v>
      </c>
      <c r="D436" s="368" t="s">
        <v>941</v>
      </c>
      <c r="E436" s="368" t="s">
        <v>993</v>
      </c>
      <c r="F436" s="368" t="s">
        <v>667</v>
      </c>
      <c r="G436" s="368">
        <v>2015</v>
      </c>
      <c r="H436" s="370">
        <v>0</v>
      </c>
      <c r="I436" s="368" t="s">
        <v>591</v>
      </c>
      <c r="J436" s="368" t="s">
        <v>994</v>
      </c>
      <c r="K436" s="59"/>
      <c r="L436" s="59"/>
      <c r="M436" s="521"/>
    </row>
    <row r="437" spans="1:13" s="206" customFormat="1" ht="16.5" x14ac:dyDescent="0.3">
      <c r="A437" s="435">
        <v>163</v>
      </c>
      <c r="B437" s="352" t="s">
        <v>1158</v>
      </c>
      <c r="C437" s="368" t="s">
        <v>936</v>
      </c>
      <c r="D437" s="368" t="s">
        <v>941</v>
      </c>
      <c r="E437" s="368" t="s">
        <v>993</v>
      </c>
      <c r="F437" s="368" t="s">
        <v>667</v>
      </c>
      <c r="G437" s="368">
        <v>2015</v>
      </c>
      <c r="H437" s="370">
        <v>0</v>
      </c>
      <c r="I437" s="368" t="s">
        <v>591</v>
      </c>
      <c r="J437" s="368" t="s">
        <v>994</v>
      </c>
      <c r="K437" s="59"/>
      <c r="L437" s="59"/>
      <c r="M437" s="521"/>
    </row>
    <row r="438" spans="1:13" s="206" customFormat="1" ht="16.5" x14ac:dyDescent="0.3">
      <c r="A438" s="435">
        <v>164</v>
      </c>
      <c r="B438" s="352" t="s">
        <v>1159</v>
      </c>
      <c r="C438" s="368" t="s">
        <v>936</v>
      </c>
      <c r="D438" s="368" t="s">
        <v>941</v>
      </c>
      <c r="E438" s="368" t="s">
        <v>993</v>
      </c>
      <c r="F438" s="368" t="s">
        <v>667</v>
      </c>
      <c r="G438" s="368">
        <v>2015</v>
      </c>
      <c r="H438" s="370">
        <v>0</v>
      </c>
      <c r="I438" s="368" t="s">
        <v>591</v>
      </c>
      <c r="J438" s="368" t="s">
        <v>994</v>
      </c>
      <c r="K438" s="59"/>
      <c r="L438" s="59"/>
      <c r="M438" s="521"/>
    </row>
    <row r="439" spans="1:13" s="206" customFormat="1" ht="16.5" x14ac:dyDescent="0.3">
      <c r="A439" s="435">
        <v>165</v>
      </c>
      <c r="B439" s="352" t="s">
        <v>1160</v>
      </c>
      <c r="C439" s="368" t="s">
        <v>936</v>
      </c>
      <c r="D439" s="368" t="s">
        <v>941</v>
      </c>
      <c r="E439" s="368" t="s">
        <v>993</v>
      </c>
      <c r="F439" s="368" t="s">
        <v>667</v>
      </c>
      <c r="G439" s="368">
        <v>2015</v>
      </c>
      <c r="H439" s="370">
        <v>0</v>
      </c>
      <c r="I439" s="368" t="s">
        <v>591</v>
      </c>
      <c r="J439" s="368" t="s">
        <v>994</v>
      </c>
      <c r="K439" s="59"/>
      <c r="L439" s="59"/>
      <c r="M439" s="521"/>
    </row>
    <row r="440" spans="1:13" s="206" customFormat="1" ht="16.5" x14ac:dyDescent="0.3">
      <c r="A440" s="435">
        <v>166</v>
      </c>
      <c r="B440" s="352" t="s">
        <v>1161</v>
      </c>
      <c r="C440" s="368" t="s">
        <v>936</v>
      </c>
      <c r="D440" s="368" t="s">
        <v>941</v>
      </c>
      <c r="E440" s="368" t="s">
        <v>993</v>
      </c>
      <c r="F440" s="368" t="s">
        <v>667</v>
      </c>
      <c r="G440" s="368">
        <v>2015</v>
      </c>
      <c r="H440" s="370">
        <v>0</v>
      </c>
      <c r="I440" s="368" t="s">
        <v>591</v>
      </c>
      <c r="J440" s="368" t="s">
        <v>994</v>
      </c>
      <c r="K440" s="59"/>
      <c r="L440" s="59"/>
      <c r="M440" s="521"/>
    </row>
    <row r="441" spans="1:13" s="206" customFormat="1" ht="16.5" x14ac:dyDescent="0.3">
      <c r="A441" s="435">
        <v>167</v>
      </c>
      <c r="B441" s="352" t="s">
        <v>1162</v>
      </c>
      <c r="C441" s="368" t="s">
        <v>936</v>
      </c>
      <c r="D441" s="368" t="s">
        <v>941</v>
      </c>
      <c r="E441" s="368" t="s">
        <v>993</v>
      </c>
      <c r="F441" s="368" t="s">
        <v>667</v>
      </c>
      <c r="G441" s="368">
        <v>2015</v>
      </c>
      <c r="H441" s="370">
        <v>0</v>
      </c>
      <c r="I441" s="368" t="s">
        <v>591</v>
      </c>
      <c r="J441" s="368" t="s">
        <v>994</v>
      </c>
      <c r="K441" s="59"/>
      <c r="L441" s="59"/>
      <c r="M441" s="521"/>
    </row>
    <row r="442" spans="1:13" s="206" customFormat="1" ht="16.5" x14ac:dyDescent="0.3">
      <c r="A442" s="435">
        <v>168</v>
      </c>
      <c r="B442" s="352" t="s">
        <v>1163</v>
      </c>
      <c r="C442" s="368" t="s">
        <v>936</v>
      </c>
      <c r="D442" s="368" t="s">
        <v>941</v>
      </c>
      <c r="E442" s="368" t="s">
        <v>993</v>
      </c>
      <c r="F442" s="368" t="s">
        <v>667</v>
      </c>
      <c r="G442" s="368">
        <v>2015</v>
      </c>
      <c r="H442" s="370">
        <v>0</v>
      </c>
      <c r="I442" s="368" t="s">
        <v>591</v>
      </c>
      <c r="J442" s="368" t="s">
        <v>994</v>
      </c>
      <c r="K442" s="59"/>
      <c r="L442" s="59"/>
      <c r="M442" s="521"/>
    </row>
    <row r="443" spans="1:13" s="206" customFormat="1" ht="16.5" x14ac:dyDescent="0.3">
      <c r="A443" s="435">
        <v>169</v>
      </c>
      <c r="B443" s="352" t="s">
        <v>1164</v>
      </c>
      <c r="C443" s="368" t="s">
        <v>936</v>
      </c>
      <c r="D443" s="368" t="s">
        <v>941</v>
      </c>
      <c r="E443" s="368" t="s">
        <v>993</v>
      </c>
      <c r="F443" s="368" t="s">
        <v>667</v>
      </c>
      <c r="G443" s="368">
        <v>2015</v>
      </c>
      <c r="H443" s="370">
        <v>0</v>
      </c>
      <c r="I443" s="368" t="s">
        <v>591</v>
      </c>
      <c r="J443" s="368" t="s">
        <v>994</v>
      </c>
      <c r="K443" s="59"/>
      <c r="L443" s="59"/>
      <c r="M443" s="521"/>
    </row>
    <row r="444" spans="1:13" s="206" customFormat="1" ht="16.5" x14ac:dyDescent="0.3">
      <c r="A444" s="435">
        <v>170</v>
      </c>
      <c r="B444" s="352" t="s">
        <v>1165</v>
      </c>
      <c r="C444" s="368" t="s">
        <v>936</v>
      </c>
      <c r="D444" s="368" t="s">
        <v>941</v>
      </c>
      <c r="E444" s="368" t="s">
        <v>993</v>
      </c>
      <c r="F444" s="368" t="s">
        <v>667</v>
      </c>
      <c r="G444" s="368">
        <v>2015</v>
      </c>
      <c r="H444" s="370">
        <v>0</v>
      </c>
      <c r="I444" s="368" t="s">
        <v>591</v>
      </c>
      <c r="J444" s="368" t="s">
        <v>994</v>
      </c>
      <c r="K444" s="59"/>
      <c r="L444" s="59"/>
      <c r="M444" s="521"/>
    </row>
    <row r="445" spans="1:13" s="206" customFormat="1" ht="16.5" x14ac:dyDescent="0.3">
      <c r="A445" s="435">
        <v>171</v>
      </c>
      <c r="B445" s="352" t="s">
        <v>1166</v>
      </c>
      <c r="C445" s="368" t="s">
        <v>936</v>
      </c>
      <c r="D445" s="368" t="s">
        <v>941</v>
      </c>
      <c r="E445" s="368" t="s">
        <v>993</v>
      </c>
      <c r="F445" s="368" t="s">
        <v>667</v>
      </c>
      <c r="G445" s="368">
        <v>2015</v>
      </c>
      <c r="H445" s="370">
        <v>0</v>
      </c>
      <c r="I445" s="368" t="s">
        <v>591</v>
      </c>
      <c r="J445" s="368" t="s">
        <v>994</v>
      </c>
      <c r="K445" s="59"/>
      <c r="L445" s="59"/>
      <c r="M445" s="521"/>
    </row>
    <row r="446" spans="1:13" s="206" customFormat="1" ht="16.5" x14ac:dyDescent="0.3">
      <c r="A446" s="435">
        <v>172</v>
      </c>
      <c r="B446" s="352" t="s">
        <v>1167</v>
      </c>
      <c r="C446" s="368" t="s">
        <v>936</v>
      </c>
      <c r="D446" s="368" t="s">
        <v>941</v>
      </c>
      <c r="E446" s="368" t="s">
        <v>993</v>
      </c>
      <c r="F446" s="368" t="s">
        <v>667</v>
      </c>
      <c r="G446" s="368">
        <v>2015</v>
      </c>
      <c r="H446" s="370">
        <v>0</v>
      </c>
      <c r="I446" s="368" t="s">
        <v>591</v>
      </c>
      <c r="J446" s="368" t="s">
        <v>994</v>
      </c>
      <c r="K446" s="59"/>
      <c r="L446" s="59"/>
      <c r="M446" s="521"/>
    </row>
    <row r="447" spans="1:13" s="206" customFormat="1" ht="16.5" x14ac:dyDescent="0.3">
      <c r="A447" s="435">
        <v>173</v>
      </c>
      <c r="B447" s="352" t="s">
        <v>1168</v>
      </c>
      <c r="C447" s="368" t="s">
        <v>936</v>
      </c>
      <c r="D447" s="368" t="s">
        <v>941</v>
      </c>
      <c r="E447" s="368" t="s">
        <v>993</v>
      </c>
      <c r="F447" s="368" t="s">
        <v>667</v>
      </c>
      <c r="G447" s="368">
        <v>2015</v>
      </c>
      <c r="H447" s="370">
        <v>0</v>
      </c>
      <c r="I447" s="368" t="s">
        <v>591</v>
      </c>
      <c r="J447" s="368" t="s">
        <v>994</v>
      </c>
      <c r="K447" s="59"/>
      <c r="L447" s="59"/>
      <c r="M447" s="521"/>
    </row>
    <row r="448" spans="1:13" s="206" customFormat="1" ht="16.5" x14ac:dyDescent="0.3">
      <c r="A448" s="435">
        <v>174</v>
      </c>
      <c r="B448" s="352" t="s">
        <v>1169</v>
      </c>
      <c r="C448" s="368" t="s">
        <v>936</v>
      </c>
      <c r="D448" s="368" t="s">
        <v>941</v>
      </c>
      <c r="E448" s="368" t="s">
        <v>993</v>
      </c>
      <c r="F448" s="368" t="s">
        <v>667</v>
      </c>
      <c r="G448" s="368">
        <v>2015</v>
      </c>
      <c r="H448" s="370">
        <v>0</v>
      </c>
      <c r="I448" s="368" t="s">
        <v>591</v>
      </c>
      <c r="J448" s="368" t="s">
        <v>994</v>
      </c>
      <c r="K448" s="59"/>
      <c r="L448" s="59"/>
      <c r="M448" s="521"/>
    </row>
    <row r="449" spans="1:13" s="206" customFormat="1" ht="16.5" x14ac:dyDescent="0.3">
      <c r="A449" s="435">
        <v>175</v>
      </c>
      <c r="B449" s="352" t="s">
        <v>1170</v>
      </c>
      <c r="C449" s="368" t="s">
        <v>936</v>
      </c>
      <c r="D449" s="368" t="s">
        <v>941</v>
      </c>
      <c r="E449" s="368" t="s">
        <v>993</v>
      </c>
      <c r="F449" s="368" t="s">
        <v>667</v>
      </c>
      <c r="G449" s="368">
        <v>2015</v>
      </c>
      <c r="H449" s="370">
        <v>0</v>
      </c>
      <c r="I449" s="368" t="s">
        <v>591</v>
      </c>
      <c r="J449" s="368" t="s">
        <v>994</v>
      </c>
      <c r="K449" s="59"/>
      <c r="L449" s="59"/>
      <c r="M449" s="521"/>
    </row>
    <row r="450" spans="1:13" s="206" customFormat="1" ht="16.5" x14ac:dyDescent="0.3">
      <c r="A450" s="435">
        <v>176</v>
      </c>
      <c r="B450" s="352" t="s">
        <v>1171</v>
      </c>
      <c r="C450" s="368" t="s">
        <v>936</v>
      </c>
      <c r="D450" s="368" t="s">
        <v>941</v>
      </c>
      <c r="E450" s="368" t="s">
        <v>993</v>
      </c>
      <c r="F450" s="368" t="s">
        <v>667</v>
      </c>
      <c r="G450" s="368">
        <v>2015</v>
      </c>
      <c r="H450" s="370">
        <v>0</v>
      </c>
      <c r="I450" s="368" t="s">
        <v>591</v>
      </c>
      <c r="J450" s="368" t="s">
        <v>994</v>
      </c>
      <c r="K450" s="59"/>
      <c r="L450" s="59"/>
      <c r="M450" s="521"/>
    </row>
    <row r="451" spans="1:13" s="206" customFormat="1" ht="16.5" x14ac:dyDescent="0.3">
      <c r="A451" s="435">
        <v>177</v>
      </c>
      <c r="B451" s="352" t="s">
        <v>1172</v>
      </c>
      <c r="C451" s="368" t="s">
        <v>936</v>
      </c>
      <c r="D451" s="368" t="s">
        <v>941</v>
      </c>
      <c r="E451" s="368" t="s">
        <v>993</v>
      </c>
      <c r="F451" s="368" t="s">
        <v>667</v>
      </c>
      <c r="G451" s="368">
        <v>2015</v>
      </c>
      <c r="H451" s="370">
        <v>0</v>
      </c>
      <c r="I451" s="368" t="s">
        <v>591</v>
      </c>
      <c r="J451" s="368" t="s">
        <v>994</v>
      </c>
      <c r="K451" s="59"/>
      <c r="L451" s="59"/>
      <c r="M451" s="521"/>
    </row>
    <row r="452" spans="1:13" s="206" customFormat="1" ht="16.5" x14ac:dyDescent="0.3">
      <c r="A452" s="435">
        <v>178</v>
      </c>
      <c r="B452" s="352" t="s">
        <v>1173</v>
      </c>
      <c r="C452" s="368" t="s">
        <v>936</v>
      </c>
      <c r="D452" s="368" t="s">
        <v>941</v>
      </c>
      <c r="E452" s="368" t="s">
        <v>993</v>
      </c>
      <c r="F452" s="368" t="s">
        <v>667</v>
      </c>
      <c r="G452" s="368">
        <v>2015</v>
      </c>
      <c r="H452" s="370">
        <v>0</v>
      </c>
      <c r="I452" s="368" t="s">
        <v>591</v>
      </c>
      <c r="J452" s="368" t="s">
        <v>994</v>
      </c>
      <c r="K452" s="59"/>
      <c r="L452" s="59"/>
      <c r="M452" s="521"/>
    </row>
    <row r="453" spans="1:13" s="206" customFormat="1" ht="16.5" x14ac:dyDescent="0.3">
      <c r="A453" s="435">
        <v>179</v>
      </c>
      <c r="B453" s="352" t="s">
        <v>1174</v>
      </c>
      <c r="C453" s="368" t="s">
        <v>936</v>
      </c>
      <c r="D453" s="368" t="s">
        <v>941</v>
      </c>
      <c r="E453" s="368" t="s">
        <v>993</v>
      </c>
      <c r="F453" s="368" t="s">
        <v>667</v>
      </c>
      <c r="G453" s="368">
        <v>2015</v>
      </c>
      <c r="H453" s="370">
        <v>0</v>
      </c>
      <c r="I453" s="368" t="s">
        <v>591</v>
      </c>
      <c r="J453" s="368" t="s">
        <v>994</v>
      </c>
      <c r="K453" s="59"/>
      <c r="L453" s="59"/>
      <c r="M453" s="521"/>
    </row>
    <row r="454" spans="1:13" s="206" customFormat="1" ht="16.5" x14ac:dyDescent="0.3">
      <c r="A454" s="435">
        <v>180</v>
      </c>
      <c r="B454" s="352" t="s">
        <v>1175</v>
      </c>
      <c r="C454" s="368" t="s">
        <v>936</v>
      </c>
      <c r="D454" s="368" t="s">
        <v>941</v>
      </c>
      <c r="E454" s="368" t="s">
        <v>993</v>
      </c>
      <c r="F454" s="368" t="s">
        <v>667</v>
      </c>
      <c r="G454" s="368">
        <v>2015</v>
      </c>
      <c r="H454" s="370">
        <v>0</v>
      </c>
      <c r="I454" s="368" t="s">
        <v>591</v>
      </c>
      <c r="J454" s="368" t="s">
        <v>994</v>
      </c>
      <c r="K454" s="59"/>
      <c r="L454" s="59"/>
      <c r="M454" s="521"/>
    </row>
    <row r="455" spans="1:13" s="206" customFormat="1" ht="16.5" x14ac:dyDescent="0.3">
      <c r="A455" s="435">
        <v>181</v>
      </c>
      <c r="B455" s="352" t="s">
        <v>1176</v>
      </c>
      <c r="C455" s="368" t="s">
        <v>936</v>
      </c>
      <c r="D455" s="368" t="s">
        <v>941</v>
      </c>
      <c r="E455" s="368" t="s">
        <v>993</v>
      </c>
      <c r="F455" s="368" t="s">
        <v>667</v>
      </c>
      <c r="G455" s="368">
        <v>2015</v>
      </c>
      <c r="H455" s="370">
        <v>0</v>
      </c>
      <c r="I455" s="368" t="s">
        <v>591</v>
      </c>
      <c r="J455" s="368" t="s">
        <v>994</v>
      </c>
      <c r="K455" s="59"/>
      <c r="L455" s="59"/>
      <c r="M455" s="521"/>
    </row>
    <row r="456" spans="1:13" s="206" customFormat="1" ht="16.5" x14ac:dyDescent="0.3">
      <c r="A456" s="435">
        <v>182</v>
      </c>
      <c r="B456" s="352" t="s">
        <v>1177</v>
      </c>
      <c r="C456" s="368" t="s">
        <v>936</v>
      </c>
      <c r="D456" s="368" t="s">
        <v>941</v>
      </c>
      <c r="E456" s="368" t="s">
        <v>993</v>
      </c>
      <c r="F456" s="368" t="s">
        <v>667</v>
      </c>
      <c r="G456" s="368">
        <v>2015</v>
      </c>
      <c r="H456" s="370">
        <v>0</v>
      </c>
      <c r="I456" s="368" t="s">
        <v>591</v>
      </c>
      <c r="J456" s="368" t="s">
        <v>994</v>
      </c>
      <c r="K456" s="59"/>
      <c r="L456" s="59"/>
      <c r="M456" s="521"/>
    </row>
    <row r="457" spans="1:13" s="206" customFormat="1" ht="16.5" x14ac:dyDescent="0.3">
      <c r="A457" s="435">
        <v>183</v>
      </c>
      <c r="B457" s="352" t="s">
        <v>1178</v>
      </c>
      <c r="C457" s="368" t="s">
        <v>936</v>
      </c>
      <c r="D457" s="368" t="s">
        <v>941</v>
      </c>
      <c r="E457" s="368" t="s">
        <v>993</v>
      </c>
      <c r="F457" s="368" t="s">
        <v>667</v>
      </c>
      <c r="G457" s="368">
        <v>2015</v>
      </c>
      <c r="H457" s="370">
        <v>0</v>
      </c>
      <c r="I457" s="368" t="s">
        <v>591</v>
      </c>
      <c r="J457" s="368" t="s">
        <v>994</v>
      </c>
      <c r="K457" s="59"/>
      <c r="L457" s="59"/>
      <c r="M457" s="521"/>
    </row>
    <row r="458" spans="1:13" s="206" customFormat="1" ht="16.5" x14ac:dyDescent="0.3">
      <c r="A458" s="435">
        <v>184</v>
      </c>
      <c r="B458" s="352" t="s">
        <v>1179</v>
      </c>
      <c r="C458" s="368" t="s">
        <v>936</v>
      </c>
      <c r="D458" s="368" t="s">
        <v>941</v>
      </c>
      <c r="E458" s="368" t="s">
        <v>993</v>
      </c>
      <c r="F458" s="368" t="s">
        <v>667</v>
      </c>
      <c r="G458" s="368">
        <v>2015</v>
      </c>
      <c r="H458" s="370">
        <v>0</v>
      </c>
      <c r="I458" s="368" t="s">
        <v>591</v>
      </c>
      <c r="J458" s="368" t="s">
        <v>994</v>
      </c>
      <c r="K458" s="59"/>
      <c r="L458" s="59"/>
      <c r="M458" s="521"/>
    </row>
    <row r="459" spans="1:13" s="206" customFormat="1" ht="16.5" x14ac:dyDescent="0.3">
      <c r="A459" s="435">
        <v>185</v>
      </c>
      <c r="B459" s="352" t="s">
        <v>1180</v>
      </c>
      <c r="C459" s="368" t="s">
        <v>936</v>
      </c>
      <c r="D459" s="368" t="s">
        <v>941</v>
      </c>
      <c r="E459" s="368" t="s">
        <v>993</v>
      </c>
      <c r="F459" s="368" t="s">
        <v>667</v>
      </c>
      <c r="G459" s="368">
        <v>2015</v>
      </c>
      <c r="H459" s="370">
        <v>0</v>
      </c>
      <c r="I459" s="368" t="s">
        <v>591</v>
      </c>
      <c r="J459" s="368" t="s">
        <v>994</v>
      </c>
      <c r="K459" s="59"/>
      <c r="L459" s="59"/>
      <c r="M459" s="521"/>
    </row>
    <row r="460" spans="1:13" s="206" customFormat="1" ht="16.5" x14ac:dyDescent="0.3">
      <c r="A460" s="435">
        <v>186</v>
      </c>
      <c r="B460" s="352" t="s">
        <v>1181</v>
      </c>
      <c r="C460" s="368" t="s">
        <v>936</v>
      </c>
      <c r="D460" s="368" t="s">
        <v>941</v>
      </c>
      <c r="E460" s="368" t="s">
        <v>993</v>
      </c>
      <c r="F460" s="368" t="s">
        <v>667</v>
      </c>
      <c r="G460" s="368">
        <v>2015</v>
      </c>
      <c r="H460" s="370">
        <v>0</v>
      </c>
      <c r="I460" s="368" t="s">
        <v>591</v>
      </c>
      <c r="J460" s="368" t="s">
        <v>994</v>
      </c>
      <c r="K460" s="59"/>
      <c r="L460" s="59"/>
      <c r="M460" s="521"/>
    </row>
    <row r="461" spans="1:13" s="206" customFormat="1" ht="16.5" x14ac:dyDescent="0.3">
      <c r="A461" s="435">
        <v>187</v>
      </c>
      <c r="B461" s="352" t="s">
        <v>1182</v>
      </c>
      <c r="C461" s="368" t="s">
        <v>936</v>
      </c>
      <c r="D461" s="368" t="s">
        <v>941</v>
      </c>
      <c r="E461" s="368" t="s">
        <v>993</v>
      </c>
      <c r="F461" s="368" t="s">
        <v>667</v>
      </c>
      <c r="G461" s="368">
        <v>2015</v>
      </c>
      <c r="H461" s="370">
        <v>0</v>
      </c>
      <c r="I461" s="368" t="s">
        <v>591</v>
      </c>
      <c r="J461" s="368" t="s">
        <v>994</v>
      </c>
      <c r="K461" s="59"/>
      <c r="L461" s="59"/>
      <c r="M461" s="521"/>
    </row>
    <row r="462" spans="1:13" s="206" customFormat="1" ht="16.5" x14ac:dyDescent="0.3">
      <c r="A462" s="435">
        <v>188</v>
      </c>
      <c r="B462" s="352" t="s">
        <v>1183</v>
      </c>
      <c r="C462" s="368" t="s">
        <v>936</v>
      </c>
      <c r="D462" s="368" t="s">
        <v>941</v>
      </c>
      <c r="E462" s="368" t="s">
        <v>993</v>
      </c>
      <c r="F462" s="368" t="s">
        <v>667</v>
      </c>
      <c r="G462" s="368">
        <v>2015</v>
      </c>
      <c r="H462" s="370">
        <v>0</v>
      </c>
      <c r="I462" s="368" t="s">
        <v>591</v>
      </c>
      <c r="J462" s="368" t="s">
        <v>994</v>
      </c>
      <c r="K462" s="59"/>
      <c r="L462" s="59"/>
      <c r="M462" s="521"/>
    </row>
    <row r="463" spans="1:13" s="206" customFormat="1" ht="16.5" x14ac:dyDescent="0.3">
      <c r="A463" s="435">
        <v>189</v>
      </c>
      <c r="B463" s="352" t="s">
        <v>1184</v>
      </c>
      <c r="C463" s="368" t="s">
        <v>936</v>
      </c>
      <c r="D463" s="368" t="s">
        <v>941</v>
      </c>
      <c r="E463" s="368" t="s">
        <v>993</v>
      </c>
      <c r="F463" s="368" t="s">
        <v>667</v>
      </c>
      <c r="G463" s="368">
        <v>2015</v>
      </c>
      <c r="H463" s="370">
        <v>0</v>
      </c>
      <c r="I463" s="368" t="s">
        <v>591</v>
      </c>
      <c r="J463" s="368" t="s">
        <v>994</v>
      </c>
      <c r="K463" s="59"/>
      <c r="L463" s="59"/>
      <c r="M463" s="521"/>
    </row>
    <row r="464" spans="1:13" s="206" customFormat="1" ht="16.5" x14ac:dyDescent="0.3">
      <c r="A464" s="435">
        <v>190</v>
      </c>
      <c r="B464" s="352" t="s">
        <v>1185</v>
      </c>
      <c r="C464" s="368" t="s">
        <v>936</v>
      </c>
      <c r="D464" s="368" t="s">
        <v>941</v>
      </c>
      <c r="E464" s="368" t="s">
        <v>993</v>
      </c>
      <c r="F464" s="368" t="s">
        <v>667</v>
      </c>
      <c r="G464" s="368">
        <v>2015</v>
      </c>
      <c r="H464" s="370">
        <v>0</v>
      </c>
      <c r="I464" s="368" t="s">
        <v>591</v>
      </c>
      <c r="J464" s="368" t="s">
        <v>994</v>
      </c>
      <c r="K464" s="59"/>
      <c r="L464" s="59"/>
      <c r="M464" s="521"/>
    </row>
    <row r="465" spans="1:13" s="206" customFormat="1" ht="16.5" x14ac:dyDescent="0.3">
      <c r="A465" s="435">
        <v>191</v>
      </c>
      <c r="B465" s="352" t="s">
        <v>1186</v>
      </c>
      <c r="C465" s="368" t="s">
        <v>936</v>
      </c>
      <c r="D465" s="368" t="s">
        <v>941</v>
      </c>
      <c r="E465" s="368" t="s">
        <v>993</v>
      </c>
      <c r="F465" s="368" t="s">
        <v>667</v>
      </c>
      <c r="G465" s="368">
        <v>2015</v>
      </c>
      <c r="H465" s="370">
        <v>0</v>
      </c>
      <c r="I465" s="368" t="s">
        <v>591</v>
      </c>
      <c r="J465" s="368" t="s">
        <v>994</v>
      </c>
      <c r="K465" s="59"/>
      <c r="L465" s="59"/>
      <c r="M465" s="521"/>
    </row>
    <row r="466" spans="1:13" s="206" customFormat="1" ht="16.5" x14ac:dyDescent="0.3">
      <c r="A466" s="435">
        <v>192</v>
      </c>
      <c r="B466" s="352" t="s">
        <v>1187</v>
      </c>
      <c r="C466" s="368" t="s">
        <v>936</v>
      </c>
      <c r="D466" s="368" t="s">
        <v>941</v>
      </c>
      <c r="E466" s="368" t="s">
        <v>993</v>
      </c>
      <c r="F466" s="368" t="s">
        <v>667</v>
      </c>
      <c r="G466" s="368">
        <v>2015</v>
      </c>
      <c r="H466" s="370">
        <v>0</v>
      </c>
      <c r="I466" s="368" t="s">
        <v>591</v>
      </c>
      <c r="J466" s="368" t="s">
        <v>994</v>
      </c>
      <c r="K466" s="59"/>
      <c r="L466" s="59"/>
      <c r="M466" s="521"/>
    </row>
    <row r="467" spans="1:13" s="206" customFormat="1" ht="16.5" x14ac:dyDescent="0.3">
      <c r="A467" s="435">
        <v>193</v>
      </c>
      <c r="B467" s="352" t="s">
        <v>1188</v>
      </c>
      <c r="C467" s="368" t="s">
        <v>936</v>
      </c>
      <c r="D467" s="368" t="s">
        <v>941</v>
      </c>
      <c r="E467" s="368" t="s">
        <v>993</v>
      </c>
      <c r="F467" s="368" t="s">
        <v>667</v>
      </c>
      <c r="G467" s="368">
        <v>2015</v>
      </c>
      <c r="H467" s="370">
        <v>0</v>
      </c>
      <c r="I467" s="368" t="s">
        <v>591</v>
      </c>
      <c r="J467" s="368" t="s">
        <v>994</v>
      </c>
      <c r="K467" s="59"/>
      <c r="L467" s="59"/>
      <c r="M467" s="521"/>
    </row>
    <row r="468" spans="1:13" s="206" customFormat="1" ht="16.5" x14ac:dyDescent="0.3">
      <c r="A468" s="435">
        <v>194</v>
      </c>
      <c r="B468" s="352" t="s">
        <v>1189</v>
      </c>
      <c r="C468" s="368" t="s">
        <v>936</v>
      </c>
      <c r="D468" s="368" t="s">
        <v>941</v>
      </c>
      <c r="E468" s="368" t="s">
        <v>993</v>
      </c>
      <c r="F468" s="368" t="s">
        <v>667</v>
      </c>
      <c r="G468" s="368">
        <v>2015</v>
      </c>
      <c r="H468" s="370">
        <v>0</v>
      </c>
      <c r="I468" s="368" t="s">
        <v>591</v>
      </c>
      <c r="J468" s="368" t="s">
        <v>994</v>
      </c>
      <c r="K468" s="59"/>
      <c r="L468" s="59"/>
      <c r="M468" s="521"/>
    </row>
    <row r="469" spans="1:13" s="206" customFormat="1" ht="16.5" x14ac:dyDescent="0.3">
      <c r="A469" s="435">
        <v>195</v>
      </c>
      <c r="B469" s="352" t="s">
        <v>1190</v>
      </c>
      <c r="C469" s="368" t="s">
        <v>936</v>
      </c>
      <c r="D469" s="368" t="s">
        <v>941</v>
      </c>
      <c r="E469" s="368" t="s">
        <v>993</v>
      </c>
      <c r="F469" s="368" t="s">
        <v>667</v>
      </c>
      <c r="G469" s="368">
        <v>2015</v>
      </c>
      <c r="H469" s="370">
        <v>0</v>
      </c>
      <c r="I469" s="368" t="s">
        <v>591</v>
      </c>
      <c r="J469" s="368" t="s">
        <v>994</v>
      </c>
      <c r="K469" s="59"/>
      <c r="L469" s="59"/>
      <c r="M469" s="521"/>
    </row>
    <row r="470" spans="1:13" s="206" customFormat="1" ht="16.5" x14ac:dyDescent="0.3">
      <c r="A470" s="435">
        <v>196</v>
      </c>
      <c r="B470" s="352" t="s">
        <v>1191</v>
      </c>
      <c r="C470" s="368" t="s">
        <v>936</v>
      </c>
      <c r="D470" s="368" t="s">
        <v>941</v>
      </c>
      <c r="E470" s="368" t="s">
        <v>993</v>
      </c>
      <c r="F470" s="368" t="s">
        <v>667</v>
      </c>
      <c r="G470" s="368">
        <v>2015</v>
      </c>
      <c r="H470" s="370">
        <v>0</v>
      </c>
      <c r="I470" s="368" t="s">
        <v>591</v>
      </c>
      <c r="J470" s="368" t="s">
        <v>994</v>
      </c>
      <c r="K470" s="59"/>
      <c r="L470" s="59"/>
      <c r="M470" s="521"/>
    </row>
    <row r="471" spans="1:13" s="206" customFormat="1" ht="16.5" x14ac:dyDescent="0.3">
      <c r="A471" s="366"/>
      <c r="B471" s="396" t="s">
        <v>1026</v>
      </c>
      <c r="C471" s="368"/>
      <c r="D471" s="416"/>
      <c r="E471" s="366"/>
      <c r="F471" s="425"/>
      <c r="G471" s="417"/>
      <c r="H471" s="426">
        <f>SUM(H429:H470)</f>
        <v>0</v>
      </c>
      <c r="I471" s="368"/>
      <c r="J471" s="368"/>
      <c r="K471" s="59"/>
      <c r="L471" s="59"/>
      <c r="M471" s="521"/>
    </row>
    <row r="472" spans="1:13" s="206" customFormat="1" ht="16.5" x14ac:dyDescent="0.3">
      <c r="A472" s="427"/>
      <c r="B472" s="428"/>
      <c r="C472" s="387"/>
      <c r="D472" s="428"/>
      <c r="E472" s="383"/>
      <c r="F472" s="429"/>
      <c r="G472" s="387"/>
      <c r="H472" s="430"/>
      <c r="I472" s="387"/>
      <c r="J472" s="387"/>
      <c r="K472" s="59"/>
      <c r="L472" s="59"/>
      <c r="M472" s="521"/>
    </row>
    <row r="473" spans="1:13" s="206" customFormat="1" x14ac:dyDescent="0.25">
      <c r="A473" s="588" t="s">
        <v>246</v>
      </c>
      <c r="B473" s="360" t="s">
        <v>571</v>
      </c>
      <c r="C473" s="590" t="s">
        <v>572</v>
      </c>
      <c r="D473" s="590"/>
      <c r="E473" s="590"/>
      <c r="F473" s="489" t="s">
        <v>573</v>
      </c>
      <c r="G473" s="489" t="s">
        <v>574</v>
      </c>
      <c r="H473" s="361" t="s">
        <v>575</v>
      </c>
      <c r="I473" s="486" t="s">
        <v>576</v>
      </c>
      <c r="J473" s="591" t="s">
        <v>577</v>
      </c>
      <c r="K473" s="59"/>
      <c r="L473" s="59"/>
      <c r="M473" s="521"/>
    </row>
    <row r="474" spans="1:13" s="206" customFormat="1" x14ac:dyDescent="0.25">
      <c r="A474" s="589"/>
      <c r="B474" s="362" t="s">
        <v>578</v>
      </c>
      <c r="C474" s="484" t="s">
        <v>579</v>
      </c>
      <c r="D474" s="484" t="s">
        <v>580</v>
      </c>
      <c r="E474" s="484" t="s">
        <v>581</v>
      </c>
      <c r="F474" s="490" t="s">
        <v>582</v>
      </c>
      <c r="G474" s="490" t="s">
        <v>583</v>
      </c>
      <c r="H474" s="363" t="s">
        <v>583</v>
      </c>
      <c r="I474" s="487" t="s">
        <v>584</v>
      </c>
      <c r="J474" s="591"/>
      <c r="K474" s="59"/>
      <c r="L474" s="59"/>
      <c r="M474" s="521"/>
    </row>
    <row r="475" spans="1:13" s="206" customFormat="1" ht="16.5" x14ac:dyDescent="0.3">
      <c r="A475" s="366"/>
      <c r="B475" s="396" t="s">
        <v>1027</v>
      </c>
      <c r="C475" s="368"/>
      <c r="D475" s="416"/>
      <c r="E475" s="366"/>
      <c r="F475" s="425"/>
      <c r="G475" s="417"/>
      <c r="H475" s="426">
        <f>H471</f>
        <v>0</v>
      </c>
      <c r="I475" s="368"/>
      <c r="J475" s="368"/>
      <c r="K475" s="59"/>
      <c r="L475" s="59"/>
      <c r="M475" s="521"/>
    </row>
    <row r="476" spans="1:13" s="206" customFormat="1" ht="16.5" x14ac:dyDescent="0.3">
      <c r="A476" s="435">
        <v>197</v>
      </c>
      <c r="B476" s="352" t="s">
        <v>1192</v>
      </c>
      <c r="C476" s="368" t="s">
        <v>936</v>
      </c>
      <c r="D476" s="368" t="s">
        <v>941</v>
      </c>
      <c r="E476" s="368" t="s">
        <v>993</v>
      </c>
      <c r="F476" s="368" t="s">
        <v>667</v>
      </c>
      <c r="G476" s="368">
        <v>2015</v>
      </c>
      <c r="H476" s="370">
        <v>0</v>
      </c>
      <c r="I476" s="368" t="s">
        <v>591</v>
      </c>
      <c r="J476" s="368" t="s">
        <v>994</v>
      </c>
      <c r="K476" s="59"/>
      <c r="L476" s="59"/>
      <c r="M476" s="521"/>
    </row>
    <row r="477" spans="1:13" s="206" customFormat="1" ht="16.5" x14ac:dyDescent="0.3">
      <c r="A477" s="435">
        <v>198</v>
      </c>
      <c r="B477" s="352" t="s">
        <v>1193</v>
      </c>
      <c r="C477" s="368" t="s">
        <v>936</v>
      </c>
      <c r="D477" s="368" t="s">
        <v>941</v>
      </c>
      <c r="E477" s="368" t="s">
        <v>993</v>
      </c>
      <c r="F477" s="368" t="s">
        <v>667</v>
      </c>
      <c r="G477" s="368">
        <v>2015</v>
      </c>
      <c r="H477" s="370">
        <v>0</v>
      </c>
      <c r="I477" s="368" t="s">
        <v>591</v>
      </c>
      <c r="J477" s="368" t="s">
        <v>994</v>
      </c>
      <c r="K477" s="59"/>
      <c r="L477" s="59"/>
      <c r="M477" s="521"/>
    </row>
    <row r="478" spans="1:13" s="206" customFormat="1" ht="16.5" x14ac:dyDescent="0.3">
      <c r="A478" s="435">
        <v>199</v>
      </c>
      <c r="B478" s="352" t="s">
        <v>1194</v>
      </c>
      <c r="C478" s="368" t="s">
        <v>936</v>
      </c>
      <c r="D478" s="368" t="s">
        <v>941</v>
      </c>
      <c r="E478" s="368" t="s">
        <v>993</v>
      </c>
      <c r="F478" s="368" t="s">
        <v>667</v>
      </c>
      <c r="G478" s="368">
        <v>2015</v>
      </c>
      <c r="H478" s="370">
        <v>0</v>
      </c>
      <c r="I478" s="368" t="s">
        <v>591</v>
      </c>
      <c r="J478" s="368" t="s">
        <v>994</v>
      </c>
      <c r="K478" s="59"/>
      <c r="L478" s="59"/>
      <c r="M478" s="521"/>
    </row>
    <row r="479" spans="1:13" s="206" customFormat="1" ht="16.5" x14ac:dyDescent="0.3">
      <c r="A479" s="435">
        <v>200</v>
      </c>
      <c r="B479" s="352" t="s">
        <v>1195</v>
      </c>
      <c r="C479" s="368" t="s">
        <v>936</v>
      </c>
      <c r="D479" s="368" t="s">
        <v>941</v>
      </c>
      <c r="E479" s="368" t="s">
        <v>993</v>
      </c>
      <c r="F479" s="368" t="s">
        <v>667</v>
      </c>
      <c r="G479" s="368">
        <v>2015</v>
      </c>
      <c r="H479" s="370">
        <v>0</v>
      </c>
      <c r="I479" s="368" t="s">
        <v>591</v>
      </c>
      <c r="J479" s="368" t="s">
        <v>994</v>
      </c>
      <c r="K479" s="59"/>
      <c r="L479" s="59"/>
      <c r="M479" s="521"/>
    </row>
    <row r="480" spans="1:13" s="206" customFormat="1" ht="16.5" x14ac:dyDescent="0.3">
      <c r="A480" s="435">
        <v>201</v>
      </c>
      <c r="B480" s="352" t="s">
        <v>1196</v>
      </c>
      <c r="C480" s="368" t="s">
        <v>936</v>
      </c>
      <c r="D480" s="368" t="s">
        <v>941</v>
      </c>
      <c r="E480" s="368" t="s">
        <v>993</v>
      </c>
      <c r="F480" s="368" t="s">
        <v>667</v>
      </c>
      <c r="G480" s="368">
        <v>2015</v>
      </c>
      <c r="H480" s="370">
        <v>0</v>
      </c>
      <c r="I480" s="368" t="s">
        <v>591</v>
      </c>
      <c r="J480" s="368" t="s">
        <v>994</v>
      </c>
      <c r="K480" s="59"/>
      <c r="L480" s="59"/>
      <c r="M480" s="521"/>
    </row>
    <row r="481" spans="1:13" s="206" customFormat="1" ht="16.5" x14ac:dyDescent="0.3">
      <c r="A481" s="435">
        <v>202</v>
      </c>
      <c r="B481" s="352" t="s">
        <v>1197</v>
      </c>
      <c r="C481" s="368" t="s">
        <v>936</v>
      </c>
      <c r="D481" s="368" t="s">
        <v>941</v>
      </c>
      <c r="E481" s="368" t="s">
        <v>993</v>
      </c>
      <c r="F481" s="368" t="s">
        <v>667</v>
      </c>
      <c r="G481" s="368">
        <v>2015</v>
      </c>
      <c r="H481" s="370">
        <v>0</v>
      </c>
      <c r="I481" s="368" t="s">
        <v>591</v>
      </c>
      <c r="J481" s="368" t="s">
        <v>994</v>
      </c>
      <c r="K481" s="59"/>
      <c r="L481" s="59"/>
      <c r="M481" s="521"/>
    </row>
    <row r="482" spans="1:13" s="206" customFormat="1" ht="16.5" x14ac:dyDescent="0.3">
      <c r="A482" s="435">
        <v>203</v>
      </c>
      <c r="B482" s="352" t="s">
        <v>1198</v>
      </c>
      <c r="C482" s="368" t="s">
        <v>936</v>
      </c>
      <c r="D482" s="368" t="s">
        <v>941</v>
      </c>
      <c r="E482" s="368" t="s">
        <v>993</v>
      </c>
      <c r="F482" s="368" t="s">
        <v>667</v>
      </c>
      <c r="G482" s="368">
        <v>2015</v>
      </c>
      <c r="H482" s="370">
        <v>0</v>
      </c>
      <c r="I482" s="368" t="s">
        <v>591</v>
      </c>
      <c r="J482" s="368" t="s">
        <v>994</v>
      </c>
      <c r="K482" s="59"/>
      <c r="L482" s="59"/>
      <c r="M482" s="521"/>
    </row>
    <row r="483" spans="1:13" s="206" customFormat="1" ht="16.5" x14ac:dyDescent="0.3">
      <c r="A483" s="435">
        <v>204</v>
      </c>
      <c r="B483" s="352" t="s">
        <v>1199</v>
      </c>
      <c r="C483" s="368" t="s">
        <v>936</v>
      </c>
      <c r="D483" s="368" t="s">
        <v>941</v>
      </c>
      <c r="E483" s="368" t="s">
        <v>993</v>
      </c>
      <c r="F483" s="368" t="s">
        <v>667</v>
      </c>
      <c r="G483" s="368">
        <v>2015</v>
      </c>
      <c r="H483" s="370">
        <v>0</v>
      </c>
      <c r="I483" s="368" t="s">
        <v>591</v>
      </c>
      <c r="J483" s="368" t="s">
        <v>994</v>
      </c>
      <c r="K483" s="59"/>
      <c r="L483" s="59"/>
      <c r="M483" s="521"/>
    </row>
    <row r="484" spans="1:13" s="206" customFormat="1" ht="16.5" x14ac:dyDescent="0.3">
      <c r="A484" s="435">
        <v>205</v>
      </c>
      <c r="B484" s="352" t="s">
        <v>1200</v>
      </c>
      <c r="C484" s="368" t="s">
        <v>936</v>
      </c>
      <c r="D484" s="368" t="s">
        <v>941</v>
      </c>
      <c r="E484" s="368" t="s">
        <v>993</v>
      </c>
      <c r="F484" s="368" t="s">
        <v>667</v>
      </c>
      <c r="G484" s="368">
        <v>2015</v>
      </c>
      <c r="H484" s="370">
        <v>0</v>
      </c>
      <c r="I484" s="368" t="s">
        <v>591</v>
      </c>
      <c r="J484" s="368" t="s">
        <v>994</v>
      </c>
      <c r="K484" s="59"/>
      <c r="L484" s="59"/>
      <c r="M484" s="521"/>
    </row>
    <row r="485" spans="1:13" s="206" customFormat="1" ht="16.5" x14ac:dyDescent="0.3">
      <c r="A485" s="435">
        <v>206</v>
      </c>
      <c r="B485" s="352" t="s">
        <v>1201</v>
      </c>
      <c r="C485" s="368" t="s">
        <v>936</v>
      </c>
      <c r="D485" s="368" t="s">
        <v>941</v>
      </c>
      <c r="E485" s="368" t="s">
        <v>993</v>
      </c>
      <c r="F485" s="368" t="s">
        <v>667</v>
      </c>
      <c r="G485" s="368">
        <v>2015</v>
      </c>
      <c r="H485" s="370">
        <v>0</v>
      </c>
      <c r="I485" s="368" t="s">
        <v>591</v>
      </c>
      <c r="J485" s="368" t="s">
        <v>994</v>
      </c>
      <c r="K485" s="59"/>
      <c r="L485" s="59"/>
      <c r="M485" s="521"/>
    </row>
    <row r="486" spans="1:13" s="206" customFormat="1" ht="16.5" x14ac:dyDescent="0.3">
      <c r="A486" s="435">
        <v>207</v>
      </c>
      <c r="B486" s="352" t="s">
        <v>1202</v>
      </c>
      <c r="C486" s="368" t="s">
        <v>936</v>
      </c>
      <c r="D486" s="368" t="s">
        <v>941</v>
      </c>
      <c r="E486" s="368" t="s">
        <v>993</v>
      </c>
      <c r="F486" s="368" t="s">
        <v>667</v>
      </c>
      <c r="G486" s="368">
        <v>2015</v>
      </c>
      <c r="H486" s="370">
        <v>0</v>
      </c>
      <c r="I486" s="368" t="s">
        <v>591</v>
      </c>
      <c r="J486" s="368" t="s">
        <v>994</v>
      </c>
      <c r="K486" s="59"/>
      <c r="L486" s="59"/>
      <c r="M486" s="521"/>
    </row>
    <row r="487" spans="1:13" s="206" customFormat="1" ht="16.5" x14ac:dyDescent="0.3">
      <c r="A487" s="435">
        <v>208</v>
      </c>
      <c r="B487" s="352" t="s">
        <v>1203</v>
      </c>
      <c r="C487" s="368" t="s">
        <v>936</v>
      </c>
      <c r="D487" s="368" t="s">
        <v>941</v>
      </c>
      <c r="E487" s="368" t="s">
        <v>993</v>
      </c>
      <c r="F487" s="368" t="s">
        <v>667</v>
      </c>
      <c r="G487" s="368">
        <v>2015</v>
      </c>
      <c r="H487" s="370">
        <v>0</v>
      </c>
      <c r="I487" s="368" t="s">
        <v>591</v>
      </c>
      <c r="J487" s="368" t="s">
        <v>994</v>
      </c>
      <c r="K487" s="59"/>
      <c r="L487" s="59"/>
      <c r="M487" s="521"/>
    </row>
    <row r="488" spans="1:13" s="206" customFormat="1" ht="16.5" x14ac:dyDescent="0.3">
      <c r="A488" s="435">
        <v>209</v>
      </c>
      <c r="B488" s="352" t="s">
        <v>1204</v>
      </c>
      <c r="C488" s="368" t="s">
        <v>936</v>
      </c>
      <c r="D488" s="368" t="s">
        <v>941</v>
      </c>
      <c r="E488" s="368" t="s">
        <v>993</v>
      </c>
      <c r="F488" s="368" t="s">
        <v>667</v>
      </c>
      <c r="G488" s="368">
        <v>2015</v>
      </c>
      <c r="H488" s="370">
        <v>0</v>
      </c>
      <c r="I488" s="368" t="s">
        <v>591</v>
      </c>
      <c r="J488" s="368" t="s">
        <v>994</v>
      </c>
      <c r="K488" s="59"/>
      <c r="L488" s="59"/>
      <c r="M488" s="521"/>
    </row>
    <row r="489" spans="1:13" s="206" customFormat="1" ht="16.5" x14ac:dyDescent="0.3">
      <c r="A489" s="435">
        <v>210</v>
      </c>
      <c r="B489" s="352" t="s">
        <v>1205</v>
      </c>
      <c r="C489" s="368" t="s">
        <v>936</v>
      </c>
      <c r="D489" s="368" t="s">
        <v>941</v>
      </c>
      <c r="E489" s="368" t="s">
        <v>993</v>
      </c>
      <c r="F489" s="368" t="s">
        <v>667</v>
      </c>
      <c r="G489" s="368">
        <v>2015</v>
      </c>
      <c r="H489" s="370">
        <v>0</v>
      </c>
      <c r="I489" s="368" t="s">
        <v>591</v>
      </c>
      <c r="J489" s="368" t="s">
        <v>994</v>
      </c>
      <c r="K489" s="59"/>
      <c r="L489" s="59"/>
      <c r="M489" s="521"/>
    </row>
    <row r="490" spans="1:13" s="206" customFormat="1" ht="16.5" x14ac:dyDescent="0.3">
      <c r="A490" s="435">
        <v>211</v>
      </c>
      <c r="B490" s="352" t="s">
        <v>1206</v>
      </c>
      <c r="C490" s="368" t="s">
        <v>936</v>
      </c>
      <c r="D490" s="368" t="s">
        <v>941</v>
      </c>
      <c r="E490" s="368" t="s">
        <v>993</v>
      </c>
      <c r="F490" s="368" t="s">
        <v>667</v>
      </c>
      <c r="G490" s="368">
        <v>2015</v>
      </c>
      <c r="H490" s="370">
        <v>0</v>
      </c>
      <c r="I490" s="368" t="s">
        <v>591</v>
      </c>
      <c r="J490" s="368" t="s">
        <v>994</v>
      </c>
      <c r="K490" s="59"/>
      <c r="L490" s="59"/>
      <c r="M490" s="521"/>
    </row>
    <row r="491" spans="1:13" s="206" customFormat="1" ht="16.5" x14ac:dyDescent="0.3">
      <c r="A491" s="435">
        <v>212</v>
      </c>
      <c r="B491" s="352" t="s">
        <v>1207</v>
      </c>
      <c r="C491" s="368" t="s">
        <v>936</v>
      </c>
      <c r="D491" s="368" t="s">
        <v>941</v>
      </c>
      <c r="E491" s="368" t="s">
        <v>993</v>
      </c>
      <c r="F491" s="368" t="s">
        <v>667</v>
      </c>
      <c r="G491" s="368">
        <v>2015</v>
      </c>
      <c r="H491" s="370">
        <v>0</v>
      </c>
      <c r="I491" s="368" t="s">
        <v>591</v>
      </c>
      <c r="J491" s="368" t="s">
        <v>994</v>
      </c>
      <c r="K491" s="59"/>
      <c r="L491" s="59"/>
      <c r="M491" s="521"/>
    </row>
    <row r="492" spans="1:13" s="206" customFormat="1" ht="16.5" x14ac:dyDescent="0.3">
      <c r="A492" s="435">
        <v>213</v>
      </c>
      <c r="B492" s="352" t="s">
        <v>1208</v>
      </c>
      <c r="C492" s="368" t="s">
        <v>936</v>
      </c>
      <c r="D492" s="368" t="s">
        <v>941</v>
      </c>
      <c r="E492" s="368" t="s">
        <v>993</v>
      </c>
      <c r="F492" s="368" t="s">
        <v>667</v>
      </c>
      <c r="G492" s="368">
        <v>2015</v>
      </c>
      <c r="H492" s="370">
        <v>0</v>
      </c>
      <c r="I492" s="368" t="s">
        <v>591</v>
      </c>
      <c r="J492" s="368" t="s">
        <v>994</v>
      </c>
      <c r="K492" s="59"/>
      <c r="L492" s="59"/>
      <c r="M492" s="521"/>
    </row>
    <row r="493" spans="1:13" s="206" customFormat="1" ht="16.5" x14ac:dyDescent="0.3">
      <c r="A493" s="435">
        <v>214</v>
      </c>
      <c r="B493" s="352" t="s">
        <v>1209</v>
      </c>
      <c r="C493" s="368" t="s">
        <v>936</v>
      </c>
      <c r="D493" s="368" t="s">
        <v>941</v>
      </c>
      <c r="E493" s="368" t="s">
        <v>993</v>
      </c>
      <c r="F493" s="368" t="s">
        <v>667</v>
      </c>
      <c r="G493" s="368">
        <v>2015</v>
      </c>
      <c r="H493" s="370">
        <v>0</v>
      </c>
      <c r="I493" s="368" t="s">
        <v>591</v>
      </c>
      <c r="J493" s="368" t="s">
        <v>994</v>
      </c>
      <c r="K493" s="59"/>
      <c r="L493" s="59"/>
      <c r="M493" s="521"/>
    </row>
    <row r="494" spans="1:13" s="206" customFormat="1" ht="16.5" x14ac:dyDescent="0.3">
      <c r="A494" s="435">
        <v>215</v>
      </c>
      <c r="B494" s="352" t="s">
        <v>1210</v>
      </c>
      <c r="C494" s="368" t="s">
        <v>936</v>
      </c>
      <c r="D494" s="368" t="s">
        <v>941</v>
      </c>
      <c r="E494" s="368" t="s">
        <v>993</v>
      </c>
      <c r="F494" s="368" t="s">
        <v>667</v>
      </c>
      <c r="G494" s="368">
        <v>2015</v>
      </c>
      <c r="H494" s="370">
        <v>0</v>
      </c>
      <c r="I494" s="368" t="s">
        <v>591</v>
      </c>
      <c r="J494" s="368" t="s">
        <v>994</v>
      </c>
      <c r="K494" s="59"/>
      <c r="L494" s="59"/>
      <c r="M494" s="521"/>
    </row>
    <row r="495" spans="1:13" s="206" customFormat="1" ht="16.5" x14ac:dyDescent="0.3">
      <c r="A495" s="435">
        <v>216</v>
      </c>
      <c r="B495" s="352" t="s">
        <v>1211</v>
      </c>
      <c r="C495" s="368" t="s">
        <v>936</v>
      </c>
      <c r="D495" s="368" t="s">
        <v>941</v>
      </c>
      <c r="E495" s="368" t="s">
        <v>993</v>
      </c>
      <c r="F495" s="368" t="s">
        <v>667</v>
      </c>
      <c r="G495" s="368">
        <v>2015</v>
      </c>
      <c r="H495" s="370">
        <v>0</v>
      </c>
      <c r="I495" s="368" t="s">
        <v>591</v>
      </c>
      <c r="J495" s="368" t="s">
        <v>994</v>
      </c>
      <c r="K495" s="59"/>
      <c r="L495" s="59"/>
      <c r="M495" s="521"/>
    </row>
    <row r="496" spans="1:13" s="206" customFormat="1" ht="16.5" x14ac:dyDescent="0.3">
      <c r="A496" s="435">
        <v>217</v>
      </c>
      <c r="B496" s="352" t="s">
        <v>1212</v>
      </c>
      <c r="C496" s="368" t="s">
        <v>936</v>
      </c>
      <c r="D496" s="368" t="s">
        <v>941</v>
      </c>
      <c r="E496" s="368" t="s">
        <v>993</v>
      </c>
      <c r="F496" s="368" t="s">
        <v>667</v>
      </c>
      <c r="G496" s="368">
        <v>2015</v>
      </c>
      <c r="H496" s="370">
        <v>0</v>
      </c>
      <c r="I496" s="368" t="s">
        <v>591</v>
      </c>
      <c r="J496" s="368" t="s">
        <v>994</v>
      </c>
      <c r="K496" s="59"/>
      <c r="L496" s="59"/>
      <c r="M496" s="521"/>
    </row>
    <row r="497" spans="1:13" s="206" customFormat="1" ht="16.5" x14ac:dyDescent="0.3">
      <c r="A497" s="435">
        <v>218</v>
      </c>
      <c r="B497" s="352" t="s">
        <v>1213</v>
      </c>
      <c r="C497" s="368" t="s">
        <v>936</v>
      </c>
      <c r="D497" s="368" t="s">
        <v>941</v>
      </c>
      <c r="E497" s="368" t="s">
        <v>993</v>
      </c>
      <c r="F497" s="368" t="s">
        <v>667</v>
      </c>
      <c r="G497" s="368">
        <v>2015</v>
      </c>
      <c r="H497" s="370">
        <v>0</v>
      </c>
      <c r="I497" s="368" t="s">
        <v>591</v>
      </c>
      <c r="J497" s="368" t="s">
        <v>994</v>
      </c>
      <c r="K497" s="59"/>
      <c r="L497" s="59"/>
      <c r="M497" s="521"/>
    </row>
    <row r="498" spans="1:13" s="206" customFormat="1" ht="16.5" x14ac:dyDescent="0.3">
      <c r="A498" s="435">
        <v>219</v>
      </c>
      <c r="B498" s="352" t="s">
        <v>1214</v>
      </c>
      <c r="C498" s="368" t="s">
        <v>936</v>
      </c>
      <c r="D498" s="368" t="s">
        <v>941</v>
      </c>
      <c r="E498" s="368" t="s">
        <v>993</v>
      </c>
      <c r="F498" s="368" t="s">
        <v>667</v>
      </c>
      <c r="G498" s="368">
        <v>2015</v>
      </c>
      <c r="H498" s="370">
        <v>0</v>
      </c>
      <c r="I498" s="368" t="s">
        <v>591</v>
      </c>
      <c r="J498" s="368" t="s">
        <v>994</v>
      </c>
      <c r="K498" s="59"/>
      <c r="L498" s="59"/>
      <c r="M498" s="521"/>
    </row>
    <row r="499" spans="1:13" s="206" customFormat="1" ht="16.5" x14ac:dyDescent="0.3">
      <c r="A499" s="435">
        <v>220</v>
      </c>
      <c r="B499" s="352" t="s">
        <v>1215</v>
      </c>
      <c r="C499" s="368" t="s">
        <v>936</v>
      </c>
      <c r="D499" s="368" t="s">
        <v>941</v>
      </c>
      <c r="E499" s="368" t="s">
        <v>993</v>
      </c>
      <c r="F499" s="368" t="s">
        <v>667</v>
      </c>
      <c r="G499" s="368">
        <v>2015</v>
      </c>
      <c r="H499" s="370">
        <v>0</v>
      </c>
      <c r="I499" s="368" t="s">
        <v>591</v>
      </c>
      <c r="J499" s="368" t="s">
        <v>994</v>
      </c>
      <c r="K499" s="59"/>
      <c r="L499" s="59"/>
      <c r="M499" s="521"/>
    </row>
    <row r="500" spans="1:13" s="206" customFormat="1" ht="16.5" x14ac:dyDescent="0.3">
      <c r="A500" s="435">
        <v>221</v>
      </c>
      <c r="B500" s="352" t="s">
        <v>1216</v>
      </c>
      <c r="C500" s="368" t="s">
        <v>936</v>
      </c>
      <c r="D500" s="368" t="s">
        <v>941</v>
      </c>
      <c r="E500" s="368" t="s">
        <v>993</v>
      </c>
      <c r="F500" s="368" t="s">
        <v>667</v>
      </c>
      <c r="G500" s="368">
        <v>2015</v>
      </c>
      <c r="H500" s="370">
        <v>0</v>
      </c>
      <c r="I500" s="368" t="s">
        <v>591</v>
      </c>
      <c r="J500" s="368" t="s">
        <v>994</v>
      </c>
      <c r="K500" s="59"/>
      <c r="L500" s="59"/>
      <c r="M500" s="521"/>
    </row>
    <row r="501" spans="1:13" s="206" customFormat="1" ht="16.5" x14ac:dyDescent="0.3">
      <c r="A501" s="435">
        <v>222</v>
      </c>
      <c r="B501" s="352" t="s">
        <v>1217</v>
      </c>
      <c r="C501" s="368" t="s">
        <v>936</v>
      </c>
      <c r="D501" s="368" t="s">
        <v>941</v>
      </c>
      <c r="E501" s="368" t="s">
        <v>993</v>
      </c>
      <c r="F501" s="368" t="s">
        <v>667</v>
      </c>
      <c r="G501" s="368">
        <v>2015</v>
      </c>
      <c r="H501" s="370">
        <v>0</v>
      </c>
      <c r="I501" s="368" t="s">
        <v>591</v>
      </c>
      <c r="J501" s="368" t="s">
        <v>994</v>
      </c>
      <c r="K501" s="59"/>
      <c r="L501" s="59"/>
      <c r="M501" s="521"/>
    </row>
    <row r="502" spans="1:13" s="206" customFormat="1" ht="16.5" x14ac:dyDescent="0.3">
      <c r="A502" s="435">
        <v>223</v>
      </c>
      <c r="B502" s="352" t="s">
        <v>1218</v>
      </c>
      <c r="C502" s="368" t="s">
        <v>936</v>
      </c>
      <c r="D502" s="368" t="s">
        <v>941</v>
      </c>
      <c r="E502" s="368" t="s">
        <v>993</v>
      </c>
      <c r="F502" s="368" t="s">
        <v>667</v>
      </c>
      <c r="G502" s="368">
        <v>2015</v>
      </c>
      <c r="H502" s="370">
        <v>0</v>
      </c>
      <c r="I502" s="368" t="s">
        <v>591</v>
      </c>
      <c r="J502" s="368" t="s">
        <v>994</v>
      </c>
      <c r="K502" s="59"/>
      <c r="L502" s="59"/>
      <c r="M502" s="521"/>
    </row>
    <row r="503" spans="1:13" s="206" customFormat="1" ht="16.5" x14ac:dyDescent="0.3">
      <c r="A503" s="435">
        <v>224</v>
      </c>
      <c r="B503" s="352" t="s">
        <v>1219</v>
      </c>
      <c r="C503" s="368" t="s">
        <v>936</v>
      </c>
      <c r="D503" s="368" t="s">
        <v>941</v>
      </c>
      <c r="E503" s="368" t="s">
        <v>993</v>
      </c>
      <c r="F503" s="368" t="s">
        <v>667</v>
      </c>
      <c r="G503" s="368">
        <v>2015</v>
      </c>
      <c r="H503" s="370">
        <v>0</v>
      </c>
      <c r="I503" s="368" t="s">
        <v>591</v>
      </c>
      <c r="J503" s="368" t="s">
        <v>994</v>
      </c>
      <c r="K503" s="59"/>
      <c r="L503" s="59"/>
      <c r="M503" s="521"/>
    </row>
    <row r="504" spans="1:13" s="206" customFormat="1" ht="16.5" x14ac:dyDescent="0.3">
      <c r="A504" s="435">
        <v>225</v>
      </c>
      <c r="B504" s="352" t="s">
        <v>1220</v>
      </c>
      <c r="C504" s="368" t="s">
        <v>936</v>
      </c>
      <c r="D504" s="368" t="s">
        <v>941</v>
      </c>
      <c r="E504" s="368" t="s">
        <v>993</v>
      </c>
      <c r="F504" s="368" t="s">
        <v>667</v>
      </c>
      <c r="G504" s="368">
        <v>2015</v>
      </c>
      <c r="H504" s="370">
        <v>0</v>
      </c>
      <c r="I504" s="368" t="s">
        <v>591</v>
      </c>
      <c r="J504" s="368" t="s">
        <v>994</v>
      </c>
      <c r="K504" s="59"/>
      <c r="L504" s="59"/>
      <c r="M504" s="521"/>
    </row>
    <row r="505" spans="1:13" s="206" customFormat="1" ht="16.5" x14ac:dyDescent="0.3">
      <c r="A505" s="435">
        <v>226</v>
      </c>
      <c r="B505" s="352" t="s">
        <v>1221</v>
      </c>
      <c r="C505" s="368" t="s">
        <v>936</v>
      </c>
      <c r="D505" s="368" t="s">
        <v>941</v>
      </c>
      <c r="E505" s="368" t="s">
        <v>993</v>
      </c>
      <c r="F505" s="368" t="s">
        <v>667</v>
      </c>
      <c r="G505" s="368">
        <v>2015</v>
      </c>
      <c r="H505" s="370">
        <v>0</v>
      </c>
      <c r="I505" s="368" t="s">
        <v>591</v>
      </c>
      <c r="J505" s="368" t="s">
        <v>994</v>
      </c>
      <c r="K505" s="59"/>
      <c r="L505" s="59"/>
      <c r="M505" s="521"/>
    </row>
    <row r="506" spans="1:13" s="206" customFormat="1" ht="16.5" x14ac:dyDescent="0.3">
      <c r="A506" s="435">
        <v>227</v>
      </c>
      <c r="B506" s="352" t="s">
        <v>1222</v>
      </c>
      <c r="C506" s="368" t="s">
        <v>936</v>
      </c>
      <c r="D506" s="368" t="s">
        <v>941</v>
      </c>
      <c r="E506" s="368" t="s">
        <v>993</v>
      </c>
      <c r="F506" s="368" t="s">
        <v>667</v>
      </c>
      <c r="G506" s="368">
        <v>2015</v>
      </c>
      <c r="H506" s="370">
        <v>0</v>
      </c>
      <c r="I506" s="368" t="s">
        <v>591</v>
      </c>
      <c r="J506" s="368" t="s">
        <v>994</v>
      </c>
      <c r="K506" s="59"/>
      <c r="L506" s="59"/>
      <c r="M506" s="521"/>
    </row>
    <row r="507" spans="1:13" s="206" customFormat="1" ht="16.5" x14ac:dyDescent="0.3">
      <c r="A507" s="435">
        <v>228</v>
      </c>
      <c r="B507" s="352" t="s">
        <v>1223</v>
      </c>
      <c r="C507" s="368" t="s">
        <v>936</v>
      </c>
      <c r="D507" s="368" t="s">
        <v>941</v>
      </c>
      <c r="E507" s="368" t="s">
        <v>993</v>
      </c>
      <c r="F507" s="368" t="s">
        <v>667</v>
      </c>
      <c r="G507" s="368">
        <v>2015</v>
      </c>
      <c r="H507" s="370">
        <v>0</v>
      </c>
      <c r="I507" s="368" t="s">
        <v>591</v>
      </c>
      <c r="J507" s="368" t="s">
        <v>994</v>
      </c>
      <c r="K507" s="59"/>
      <c r="L507" s="59"/>
      <c r="M507" s="521"/>
    </row>
    <row r="508" spans="1:13" s="206" customFormat="1" ht="16.5" x14ac:dyDescent="0.3">
      <c r="A508" s="435">
        <v>229</v>
      </c>
      <c r="B508" s="352" t="s">
        <v>1224</v>
      </c>
      <c r="C508" s="368" t="s">
        <v>936</v>
      </c>
      <c r="D508" s="368" t="s">
        <v>941</v>
      </c>
      <c r="E508" s="368" t="s">
        <v>993</v>
      </c>
      <c r="F508" s="368" t="s">
        <v>667</v>
      </c>
      <c r="G508" s="368">
        <v>2015</v>
      </c>
      <c r="H508" s="370">
        <v>0</v>
      </c>
      <c r="I508" s="368" t="s">
        <v>591</v>
      </c>
      <c r="J508" s="368" t="s">
        <v>994</v>
      </c>
      <c r="K508" s="59"/>
      <c r="L508" s="59"/>
      <c r="M508" s="521"/>
    </row>
    <row r="509" spans="1:13" s="206" customFormat="1" ht="16.5" x14ac:dyDescent="0.3">
      <c r="A509" s="435">
        <v>230</v>
      </c>
      <c r="B509" s="352" t="s">
        <v>1225</v>
      </c>
      <c r="C509" s="368" t="s">
        <v>936</v>
      </c>
      <c r="D509" s="368" t="s">
        <v>941</v>
      </c>
      <c r="E509" s="368" t="s">
        <v>993</v>
      </c>
      <c r="F509" s="368" t="s">
        <v>667</v>
      </c>
      <c r="G509" s="368">
        <v>2015</v>
      </c>
      <c r="H509" s="370">
        <v>0</v>
      </c>
      <c r="I509" s="368" t="s">
        <v>591</v>
      </c>
      <c r="J509" s="368" t="s">
        <v>994</v>
      </c>
      <c r="K509" s="59"/>
      <c r="L509" s="59"/>
      <c r="M509" s="521"/>
    </row>
    <row r="510" spans="1:13" s="206" customFormat="1" ht="16.5" x14ac:dyDescent="0.3">
      <c r="A510" s="435">
        <v>231</v>
      </c>
      <c r="B510" s="352" t="s">
        <v>1226</v>
      </c>
      <c r="C510" s="368" t="s">
        <v>936</v>
      </c>
      <c r="D510" s="368" t="s">
        <v>941</v>
      </c>
      <c r="E510" s="368" t="s">
        <v>993</v>
      </c>
      <c r="F510" s="368" t="s">
        <v>667</v>
      </c>
      <c r="G510" s="368">
        <v>2015</v>
      </c>
      <c r="H510" s="370">
        <v>0</v>
      </c>
      <c r="I510" s="368" t="s">
        <v>591</v>
      </c>
      <c r="J510" s="368" t="s">
        <v>994</v>
      </c>
      <c r="K510" s="59"/>
      <c r="L510" s="59"/>
      <c r="M510" s="521"/>
    </row>
    <row r="511" spans="1:13" s="206" customFormat="1" ht="16.5" x14ac:dyDescent="0.3">
      <c r="A511" s="435">
        <v>232</v>
      </c>
      <c r="B511" s="352" t="s">
        <v>1227</v>
      </c>
      <c r="C511" s="368" t="s">
        <v>936</v>
      </c>
      <c r="D511" s="368" t="s">
        <v>941</v>
      </c>
      <c r="E511" s="368" t="s">
        <v>993</v>
      </c>
      <c r="F511" s="368" t="s">
        <v>667</v>
      </c>
      <c r="G511" s="368">
        <v>2015</v>
      </c>
      <c r="H511" s="370">
        <v>0</v>
      </c>
      <c r="I511" s="368" t="s">
        <v>591</v>
      </c>
      <c r="J511" s="368" t="s">
        <v>994</v>
      </c>
      <c r="K511" s="59"/>
      <c r="L511" s="59"/>
      <c r="M511" s="521"/>
    </row>
    <row r="512" spans="1:13" s="206" customFormat="1" ht="16.5" x14ac:dyDescent="0.3">
      <c r="A512" s="435">
        <v>233</v>
      </c>
      <c r="B512" s="352" t="s">
        <v>1228</v>
      </c>
      <c r="C512" s="368" t="s">
        <v>936</v>
      </c>
      <c r="D512" s="368" t="s">
        <v>941</v>
      </c>
      <c r="E512" s="368" t="s">
        <v>993</v>
      </c>
      <c r="F512" s="368" t="s">
        <v>667</v>
      </c>
      <c r="G512" s="368">
        <v>2015</v>
      </c>
      <c r="H512" s="370">
        <v>0</v>
      </c>
      <c r="I512" s="368" t="s">
        <v>591</v>
      </c>
      <c r="J512" s="368" t="s">
        <v>994</v>
      </c>
      <c r="K512" s="59"/>
      <c r="L512" s="59"/>
      <c r="M512" s="521"/>
    </row>
    <row r="513" spans="1:13" s="206" customFormat="1" ht="16.5" x14ac:dyDescent="0.3">
      <c r="A513" s="435">
        <v>234</v>
      </c>
      <c r="B513" s="352" t="s">
        <v>1229</v>
      </c>
      <c r="C513" s="368" t="s">
        <v>936</v>
      </c>
      <c r="D513" s="368" t="s">
        <v>941</v>
      </c>
      <c r="E513" s="368" t="s">
        <v>993</v>
      </c>
      <c r="F513" s="368" t="s">
        <v>667</v>
      </c>
      <c r="G513" s="368">
        <v>2015</v>
      </c>
      <c r="H513" s="370">
        <v>0</v>
      </c>
      <c r="I513" s="368" t="s">
        <v>591</v>
      </c>
      <c r="J513" s="368" t="s">
        <v>994</v>
      </c>
      <c r="K513" s="59"/>
      <c r="L513" s="59"/>
      <c r="M513" s="521"/>
    </row>
    <row r="514" spans="1:13" s="206" customFormat="1" ht="16.5" x14ac:dyDescent="0.3">
      <c r="A514" s="435">
        <v>235</v>
      </c>
      <c r="B514" s="352" t="s">
        <v>1230</v>
      </c>
      <c r="C514" s="368" t="s">
        <v>936</v>
      </c>
      <c r="D514" s="368" t="s">
        <v>941</v>
      </c>
      <c r="E514" s="368" t="s">
        <v>993</v>
      </c>
      <c r="F514" s="368" t="s">
        <v>667</v>
      </c>
      <c r="G514" s="368">
        <v>2015</v>
      </c>
      <c r="H514" s="370">
        <v>0</v>
      </c>
      <c r="I514" s="368" t="s">
        <v>591</v>
      </c>
      <c r="J514" s="368" t="s">
        <v>994</v>
      </c>
      <c r="K514" s="59"/>
      <c r="L514" s="59"/>
      <c r="M514" s="521"/>
    </row>
    <row r="515" spans="1:13" s="206" customFormat="1" ht="16.5" x14ac:dyDescent="0.3">
      <c r="A515" s="435">
        <v>236</v>
      </c>
      <c r="B515" s="352" t="s">
        <v>1231</v>
      </c>
      <c r="C515" s="368" t="s">
        <v>936</v>
      </c>
      <c r="D515" s="368" t="s">
        <v>941</v>
      </c>
      <c r="E515" s="368" t="s">
        <v>993</v>
      </c>
      <c r="F515" s="368" t="s">
        <v>667</v>
      </c>
      <c r="G515" s="368">
        <v>2015</v>
      </c>
      <c r="H515" s="370">
        <v>0</v>
      </c>
      <c r="I515" s="368" t="s">
        <v>591</v>
      </c>
      <c r="J515" s="368" t="s">
        <v>994</v>
      </c>
      <c r="K515" s="59"/>
      <c r="L515" s="59"/>
      <c r="M515" s="521"/>
    </row>
    <row r="516" spans="1:13" s="206" customFormat="1" ht="16.5" x14ac:dyDescent="0.3">
      <c r="A516" s="435">
        <v>237</v>
      </c>
      <c r="B516" s="352" t="s">
        <v>1232</v>
      </c>
      <c r="C516" s="368" t="s">
        <v>936</v>
      </c>
      <c r="D516" s="368" t="s">
        <v>941</v>
      </c>
      <c r="E516" s="368" t="s">
        <v>993</v>
      </c>
      <c r="F516" s="368" t="s">
        <v>667</v>
      </c>
      <c r="G516" s="368">
        <v>2015</v>
      </c>
      <c r="H516" s="370">
        <v>0</v>
      </c>
      <c r="I516" s="368" t="s">
        <v>591</v>
      </c>
      <c r="J516" s="368" t="s">
        <v>994</v>
      </c>
      <c r="K516" s="59"/>
      <c r="L516" s="59"/>
      <c r="M516" s="521"/>
    </row>
    <row r="517" spans="1:13" s="206" customFormat="1" ht="16.5" x14ac:dyDescent="0.3">
      <c r="A517" s="366"/>
      <c r="B517" s="396" t="s">
        <v>1026</v>
      </c>
      <c r="C517" s="368"/>
      <c r="D517" s="416"/>
      <c r="E517" s="366"/>
      <c r="F517" s="425"/>
      <c r="G517" s="417"/>
      <c r="H517" s="426">
        <f>SUM(H475:H516)</f>
        <v>0</v>
      </c>
      <c r="I517" s="368"/>
      <c r="J517" s="368"/>
      <c r="K517" s="59"/>
      <c r="L517" s="59"/>
      <c r="M517" s="521"/>
    </row>
    <row r="518" spans="1:13" s="206" customFormat="1" ht="16.5" x14ac:dyDescent="0.3">
      <c r="A518" s="427"/>
      <c r="B518" s="428"/>
      <c r="C518" s="387"/>
      <c r="D518" s="428"/>
      <c r="E518" s="383"/>
      <c r="F518" s="429"/>
      <c r="G518" s="387"/>
      <c r="H518" s="430"/>
      <c r="I518" s="387"/>
      <c r="J518" s="387"/>
      <c r="K518" s="59"/>
      <c r="L518" s="59"/>
      <c r="M518" s="521"/>
    </row>
    <row r="519" spans="1:13" s="206" customFormat="1" x14ac:dyDescent="0.25">
      <c r="A519" s="588" t="s">
        <v>246</v>
      </c>
      <c r="B519" s="360" t="s">
        <v>571</v>
      </c>
      <c r="C519" s="590" t="s">
        <v>572</v>
      </c>
      <c r="D519" s="590"/>
      <c r="E519" s="590"/>
      <c r="F519" s="489" t="s">
        <v>573</v>
      </c>
      <c r="G519" s="489" t="s">
        <v>574</v>
      </c>
      <c r="H519" s="361" t="s">
        <v>575</v>
      </c>
      <c r="I519" s="486" t="s">
        <v>576</v>
      </c>
      <c r="J519" s="591" t="s">
        <v>577</v>
      </c>
      <c r="K519" s="59"/>
      <c r="L519" s="59"/>
      <c r="M519" s="521"/>
    </row>
    <row r="520" spans="1:13" s="206" customFormat="1" x14ac:dyDescent="0.25">
      <c r="A520" s="589"/>
      <c r="B520" s="362" t="s">
        <v>578</v>
      </c>
      <c r="C520" s="484" t="s">
        <v>579</v>
      </c>
      <c r="D520" s="484" t="s">
        <v>580</v>
      </c>
      <c r="E520" s="484" t="s">
        <v>581</v>
      </c>
      <c r="F520" s="490" t="s">
        <v>582</v>
      </c>
      <c r="G520" s="490" t="s">
        <v>583</v>
      </c>
      <c r="H520" s="363" t="s">
        <v>583</v>
      </c>
      <c r="I520" s="487" t="s">
        <v>584</v>
      </c>
      <c r="J520" s="591"/>
      <c r="K520" s="59"/>
      <c r="L520" s="59"/>
      <c r="M520" s="521"/>
    </row>
    <row r="521" spans="1:13" s="206" customFormat="1" ht="16.5" x14ac:dyDescent="0.3">
      <c r="A521" s="366"/>
      <c r="B521" s="396" t="s">
        <v>1027</v>
      </c>
      <c r="C521" s="368"/>
      <c r="D521" s="416"/>
      <c r="E521" s="366"/>
      <c r="F521" s="425"/>
      <c r="G521" s="417"/>
      <c r="H521" s="426">
        <f>H517</f>
        <v>0</v>
      </c>
      <c r="I521" s="368"/>
      <c r="J521" s="368"/>
      <c r="K521" s="59"/>
      <c r="L521" s="59"/>
      <c r="M521" s="521"/>
    </row>
    <row r="522" spans="1:13" s="206" customFormat="1" ht="16.5" x14ac:dyDescent="0.3">
      <c r="A522" s="435">
        <v>238</v>
      </c>
      <c r="B522" s="352" t="s">
        <v>1233</v>
      </c>
      <c r="C522" s="368" t="s">
        <v>936</v>
      </c>
      <c r="D522" s="368" t="s">
        <v>941</v>
      </c>
      <c r="E522" s="368" t="s">
        <v>993</v>
      </c>
      <c r="F522" s="368" t="s">
        <v>667</v>
      </c>
      <c r="G522" s="368">
        <v>2015</v>
      </c>
      <c r="H522" s="370">
        <v>0</v>
      </c>
      <c r="I522" s="368" t="s">
        <v>591</v>
      </c>
      <c r="J522" s="368" t="s">
        <v>994</v>
      </c>
      <c r="K522" s="59"/>
      <c r="L522" s="59"/>
      <c r="M522" s="521"/>
    </row>
    <row r="523" spans="1:13" s="206" customFormat="1" ht="16.5" x14ac:dyDescent="0.3">
      <c r="A523" s="435">
        <v>239</v>
      </c>
      <c r="B523" s="352" t="s">
        <v>1234</v>
      </c>
      <c r="C523" s="368" t="s">
        <v>936</v>
      </c>
      <c r="D523" s="368" t="s">
        <v>941</v>
      </c>
      <c r="E523" s="368" t="s">
        <v>993</v>
      </c>
      <c r="F523" s="368" t="s">
        <v>667</v>
      </c>
      <c r="G523" s="368">
        <v>2015</v>
      </c>
      <c r="H523" s="370">
        <v>0</v>
      </c>
      <c r="I523" s="368" t="s">
        <v>591</v>
      </c>
      <c r="J523" s="368" t="s">
        <v>994</v>
      </c>
      <c r="K523" s="59"/>
      <c r="L523" s="59"/>
      <c r="M523" s="521"/>
    </row>
    <row r="524" spans="1:13" s="206" customFormat="1" ht="16.5" x14ac:dyDescent="0.3">
      <c r="A524" s="435">
        <v>240</v>
      </c>
      <c r="B524" s="352" t="s">
        <v>1235</v>
      </c>
      <c r="C524" s="368" t="s">
        <v>936</v>
      </c>
      <c r="D524" s="368" t="s">
        <v>941</v>
      </c>
      <c r="E524" s="368" t="s">
        <v>993</v>
      </c>
      <c r="F524" s="368" t="s">
        <v>667</v>
      </c>
      <c r="G524" s="368">
        <v>2015</v>
      </c>
      <c r="H524" s="370">
        <v>0</v>
      </c>
      <c r="I524" s="368" t="s">
        <v>591</v>
      </c>
      <c r="J524" s="368" t="s">
        <v>994</v>
      </c>
      <c r="K524" s="59"/>
      <c r="L524" s="59"/>
      <c r="M524" s="521"/>
    </row>
    <row r="525" spans="1:13" s="206" customFormat="1" ht="16.5" x14ac:dyDescent="0.3">
      <c r="A525" s="435">
        <v>241</v>
      </c>
      <c r="B525" s="352" t="s">
        <v>1236</v>
      </c>
      <c r="C525" s="368" t="s">
        <v>936</v>
      </c>
      <c r="D525" s="368" t="s">
        <v>941</v>
      </c>
      <c r="E525" s="368" t="s">
        <v>993</v>
      </c>
      <c r="F525" s="368" t="s">
        <v>667</v>
      </c>
      <c r="G525" s="368">
        <v>2015</v>
      </c>
      <c r="H525" s="370">
        <v>0</v>
      </c>
      <c r="I525" s="368" t="s">
        <v>591</v>
      </c>
      <c r="J525" s="368" t="s">
        <v>994</v>
      </c>
      <c r="K525" s="59"/>
      <c r="L525" s="59"/>
      <c r="M525" s="521"/>
    </row>
    <row r="526" spans="1:13" s="206" customFormat="1" ht="16.5" x14ac:dyDescent="0.3">
      <c r="A526" s="435">
        <v>242</v>
      </c>
      <c r="B526" s="352" t="s">
        <v>1237</v>
      </c>
      <c r="C526" s="368" t="s">
        <v>936</v>
      </c>
      <c r="D526" s="368" t="s">
        <v>941</v>
      </c>
      <c r="E526" s="368" t="s">
        <v>993</v>
      </c>
      <c r="F526" s="368" t="s">
        <v>667</v>
      </c>
      <c r="G526" s="368">
        <v>2015</v>
      </c>
      <c r="H526" s="370">
        <v>0</v>
      </c>
      <c r="I526" s="368" t="s">
        <v>591</v>
      </c>
      <c r="J526" s="368" t="s">
        <v>994</v>
      </c>
      <c r="K526" s="59"/>
      <c r="L526" s="59"/>
      <c r="M526" s="521"/>
    </row>
    <row r="527" spans="1:13" s="206" customFormat="1" ht="16.5" x14ac:dyDescent="0.3">
      <c r="A527" s="435">
        <v>243</v>
      </c>
      <c r="B527" s="352" t="s">
        <v>1238</v>
      </c>
      <c r="C527" s="368" t="s">
        <v>936</v>
      </c>
      <c r="D527" s="368" t="s">
        <v>941</v>
      </c>
      <c r="E527" s="368" t="s">
        <v>993</v>
      </c>
      <c r="F527" s="368" t="s">
        <v>667</v>
      </c>
      <c r="G527" s="368">
        <v>2015</v>
      </c>
      <c r="H527" s="370">
        <v>0</v>
      </c>
      <c r="I527" s="368" t="s">
        <v>591</v>
      </c>
      <c r="J527" s="368" t="s">
        <v>994</v>
      </c>
      <c r="K527" s="59"/>
      <c r="L527" s="59"/>
      <c r="M527" s="521"/>
    </row>
    <row r="528" spans="1:13" s="206" customFormat="1" ht="16.5" x14ac:dyDescent="0.3">
      <c r="A528" s="435">
        <v>244</v>
      </c>
      <c r="B528" s="352" t="s">
        <v>1239</v>
      </c>
      <c r="C528" s="368" t="s">
        <v>936</v>
      </c>
      <c r="D528" s="368" t="s">
        <v>941</v>
      </c>
      <c r="E528" s="368" t="s">
        <v>993</v>
      </c>
      <c r="F528" s="368" t="s">
        <v>667</v>
      </c>
      <c r="G528" s="368">
        <v>2015</v>
      </c>
      <c r="H528" s="370">
        <v>0</v>
      </c>
      <c r="I528" s="368" t="s">
        <v>591</v>
      </c>
      <c r="J528" s="368" t="s">
        <v>994</v>
      </c>
      <c r="K528" s="59"/>
      <c r="L528" s="59"/>
      <c r="M528" s="521"/>
    </row>
    <row r="529" spans="1:13" s="206" customFormat="1" ht="16.5" x14ac:dyDescent="0.3">
      <c r="A529" s="435">
        <v>245</v>
      </c>
      <c r="B529" s="352" t="s">
        <v>1240</v>
      </c>
      <c r="C529" s="368" t="s">
        <v>936</v>
      </c>
      <c r="D529" s="368" t="s">
        <v>941</v>
      </c>
      <c r="E529" s="368" t="s">
        <v>993</v>
      </c>
      <c r="F529" s="368" t="s">
        <v>667</v>
      </c>
      <c r="G529" s="368">
        <v>2015</v>
      </c>
      <c r="H529" s="370">
        <v>0</v>
      </c>
      <c r="I529" s="368" t="s">
        <v>591</v>
      </c>
      <c r="J529" s="368" t="s">
        <v>994</v>
      </c>
      <c r="K529" s="59"/>
      <c r="L529" s="59"/>
      <c r="M529" s="521"/>
    </row>
    <row r="530" spans="1:13" s="206" customFormat="1" ht="16.5" x14ac:dyDescent="0.3">
      <c r="A530" s="435">
        <v>246</v>
      </c>
      <c r="B530" s="352" t="s">
        <v>1241</v>
      </c>
      <c r="C530" s="368" t="s">
        <v>936</v>
      </c>
      <c r="D530" s="368" t="s">
        <v>941</v>
      </c>
      <c r="E530" s="368" t="s">
        <v>993</v>
      </c>
      <c r="F530" s="368" t="s">
        <v>667</v>
      </c>
      <c r="G530" s="368">
        <v>2015</v>
      </c>
      <c r="H530" s="370">
        <v>0</v>
      </c>
      <c r="I530" s="368" t="s">
        <v>591</v>
      </c>
      <c r="J530" s="368" t="s">
        <v>994</v>
      </c>
      <c r="K530" s="59"/>
      <c r="L530" s="59"/>
      <c r="M530" s="521"/>
    </row>
    <row r="531" spans="1:13" s="206" customFormat="1" ht="16.5" x14ac:dyDescent="0.3">
      <c r="A531" s="435">
        <v>247</v>
      </c>
      <c r="B531" s="352" t="s">
        <v>1242</v>
      </c>
      <c r="C531" s="368" t="s">
        <v>936</v>
      </c>
      <c r="D531" s="368" t="s">
        <v>941</v>
      </c>
      <c r="E531" s="368" t="s">
        <v>993</v>
      </c>
      <c r="F531" s="368" t="s">
        <v>667</v>
      </c>
      <c r="G531" s="368">
        <v>2015</v>
      </c>
      <c r="H531" s="370">
        <v>0</v>
      </c>
      <c r="I531" s="368" t="s">
        <v>591</v>
      </c>
      <c r="J531" s="368" t="s">
        <v>994</v>
      </c>
      <c r="K531" s="59"/>
      <c r="L531" s="59"/>
      <c r="M531" s="521"/>
    </row>
    <row r="532" spans="1:13" s="206" customFormat="1" ht="16.5" x14ac:dyDescent="0.3">
      <c r="A532" s="435">
        <v>248</v>
      </c>
      <c r="B532" s="352" t="s">
        <v>1243</v>
      </c>
      <c r="C532" s="368" t="s">
        <v>936</v>
      </c>
      <c r="D532" s="368" t="s">
        <v>941</v>
      </c>
      <c r="E532" s="368" t="s">
        <v>993</v>
      </c>
      <c r="F532" s="368" t="s">
        <v>667</v>
      </c>
      <c r="G532" s="368">
        <v>2015</v>
      </c>
      <c r="H532" s="370">
        <v>0</v>
      </c>
      <c r="I532" s="368" t="s">
        <v>591</v>
      </c>
      <c r="J532" s="368" t="s">
        <v>994</v>
      </c>
      <c r="K532" s="59"/>
      <c r="L532" s="59"/>
      <c r="M532" s="521"/>
    </row>
    <row r="533" spans="1:13" s="206" customFormat="1" ht="16.5" x14ac:dyDescent="0.3">
      <c r="A533" s="435">
        <v>249</v>
      </c>
      <c r="B533" s="352" t="s">
        <v>1244</v>
      </c>
      <c r="C533" s="368" t="s">
        <v>936</v>
      </c>
      <c r="D533" s="368" t="s">
        <v>941</v>
      </c>
      <c r="E533" s="368" t="s">
        <v>993</v>
      </c>
      <c r="F533" s="368" t="s">
        <v>667</v>
      </c>
      <c r="G533" s="368">
        <v>2015</v>
      </c>
      <c r="H533" s="370">
        <v>0</v>
      </c>
      <c r="I533" s="368" t="s">
        <v>591</v>
      </c>
      <c r="J533" s="368" t="s">
        <v>994</v>
      </c>
      <c r="K533" s="59"/>
      <c r="L533" s="59"/>
      <c r="M533" s="521"/>
    </row>
    <row r="534" spans="1:13" s="206" customFormat="1" ht="16.5" x14ac:dyDescent="0.3">
      <c r="A534" s="435">
        <v>250</v>
      </c>
      <c r="B534" s="352" t="s">
        <v>1245</v>
      </c>
      <c r="C534" s="368" t="s">
        <v>936</v>
      </c>
      <c r="D534" s="368" t="s">
        <v>941</v>
      </c>
      <c r="E534" s="368" t="s">
        <v>993</v>
      </c>
      <c r="F534" s="368" t="s">
        <v>667</v>
      </c>
      <c r="G534" s="368">
        <v>2015</v>
      </c>
      <c r="H534" s="370">
        <v>0</v>
      </c>
      <c r="I534" s="368" t="s">
        <v>591</v>
      </c>
      <c r="J534" s="368" t="s">
        <v>994</v>
      </c>
      <c r="K534" s="59"/>
      <c r="L534" s="59"/>
      <c r="M534" s="521"/>
    </row>
    <row r="535" spans="1:13" s="206" customFormat="1" ht="16.5" x14ac:dyDescent="0.3">
      <c r="A535" s="435">
        <v>251</v>
      </c>
      <c r="B535" s="352" t="s">
        <v>1246</v>
      </c>
      <c r="C535" s="368" t="s">
        <v>936</v>
      </c>
      <c r="D535" s="368" t="s">
        <v>941</v>
      </c>
      <c r="E535" s="368" t="s">
        <v>993</v>
      </c>
      <c r="F535" s="368" t="s">
        <v>667</v>
      </c>
      <c r="G535" s="368">
        <v>2015</v>
      </c>
      <c r="H535" s="370">
        <v>0</v>
      </c>
      <c r="I535" s="368" t="s">
        <v>591</v>
      </c>
      <c r="J535" s="368" t="s">
        <v>994</v>
      </c>
      <c r="K535" s="59"/>
      <c r="L535" s="59"/>
      <c r="M535" s="521"/>
    </row>
    <row r="536" spans="1:13" s="206" customFormat="1" ht="16.5" x14ac:dyDescent="0.3">
      <c r="A536" s="435">
        <v>252</v>
      </c>
      <c r="B536" s="352" t="s">
        <v>1247</v>
      </c>
      <c r="C536" s="368" t="s">
        <v>936</v>
      </c>
      <c r="D536" s="368" t="s">
        <v>941</v>
      </c>
      <c r="E536" s="368" t="s">
        <v>993</v>
      </c>
      <c r="F536" s="368" t="s">
        <v>667</v>
      </c>
      <c r="G536" s="368">
        <v>2015</v>
      </c>
      <c r="H536" s="370">
        <v>0</v>
      </c>
      <c r="I536" s="368" t="s">
        <v>591</v>
      </c>
      <c r="J536" s="368" t="s">
        <v>994</v>
      </c>
      <c r="K536" s="59"/>
      <c r="L536" s="59"/>
      <c r="M536" s="521"/>
    </row>
    <row r="537" spans="1:13" s="206" customFormat="1" ht="16.5" x14ac:dyDescent="0.3">
      <c r="A537" s="435">
        <v>253</v>
      </c>
      <c r="B537" s="352" t="s">
        <v>1248</v>
      </c>
      <c r="C537" s="368" t="s">
        <v>936</v>
      </c>
      <c r="D537" s="368" t="s">
        <v>941</v>
      </c>
      <c r="E537" s="368" t="s">
        <v>993</v>
      </c>
      <c r="F537" s="368" t="s">
        <v>667</v>
      </c>
      <c r="G537" s="368">
        <v>2015</v>
      </c>
      <c r="H537" s="370">
        <v>0</v>
      </c>
      <c r="I537" s="368" t="s">
        <v>591</v>
      </c>
      <c r="J537" s="368" t="s">
        <v>994</v>
      </c>
      <c r="K537" s="59"/>
      <c r="L537" s="59"/>
      <c r="M537" s="521"/>
    </row>
    <row r="538" spans="1:13" s="206" customFormat="1" ht="16.5" x14ac:dyDescent="0.3">
      <c r="A538" s="435">
        <v>254</v>
      </c>
      <c r="B538" s="352" t="s">
        <v>1249</v>
      </c>
      <c r="C538" s="368" t="s">
        <v>936</v>
      </c>
      <c r="D538" s="368" t="s">
        <v>941</v>
      </c>
      <c r="E538" s="368" t="s">
        <v>993</v>
      </c>
      <c r="F538" s="368" t="s">
        <v>667</v>
      </c>
      <c r="G538" s="368">
        <v>2015</v>
      </c>
      <c r="H538" s="370">
        <v>0</v>
      </c>
      <c r="I538" s="368" t="s">
        <v>591</v>
      </c>
      <c r="J538" s="368" t="s">
        <v>994</v>
      </c>
      <c r="K538" s="59"/>
      <c r="L538" s="59"/>
      <c r="M538" s="521"/>
    </row>
    <row r="539" spans="1:13" s="206" customFormat="1" ht="16.5" x14ac:dyDescent="0.3">
      <c r="A539" s="435">
        <v>255</v>
      </c>
      <c r="B539" s="352" t="s">
        <v>1250</v>
      </c>
      <c r="C539" s="368" t="s">
        <v>936</v>
      </c>
      <c r="D539" s="368" t="s">
        <v>941</v>
      </c>
      <c r="E539" s="368" t="s">
        <v>993</v>
      </c>
      <c r="F539" s="368" t="s">
        <v>667</v>
      </c>
      <c r="G539" s="368">
        <v>2015</v>
      </c>
      <c r="H539" s="370">
        <v>0</v>
      </c>
      <c r="I539" s="368" t="s">
        <v>591</v>
      </c>
      <c r="J539" s="368" t="s">
        <v>994</v>
      </c>
      <c r="K539" s="59"/>
      <c r="L539" s="59"/>
      <c r="M539" s="521"/>
    </row>
    <row r="540" spans="1:13" s="206" customFormat="1" ht="16.5" x14ac:dyDescent="0.3">
      <c r="A540" s="435">
        <v>256</v>
      </c>
      <c r="B540" s="352" t="s">
        <v>1251</v>
      </c>
      <c r="C540" s="368" t="s">
        <v>936</v>
      </c>
      <c r="D540" s="368" t="s">
        <v>941</v>
      </c>
      <c r="E540" s="368" t="s">
        <v>993</v>
      </c>
      <c r="F540" s="368" t="s">
        <v>667</v>
      </c>
      <c r="G540" s="368">
        <v>2015</v>
      </c>
      <c r="H540" s="370">
        <v>0</v>
      </c>
      <c r="I540" s="368" t="s">
        <v>591</v>
      </c>
      <c r="J540" s="368" t="s">
        <v>994</v>
      </c>
      <c r="K540" s="59"/>
      <c r="L540" s="59"/>
      <c r="M540" s="521"/>
    </row>
    <row r="541" spans="1:13" s="206" customFormat="1" ht="16.5" x14ac:dyDescent="0.3">
      <c r="A541" s="435">
        <v>257</v>
      </c>
      <c r="B541" s="352" t="s">
        <v>1252</v>
      </c>
      <c r="C541" s="368" t="s">
        <v>936</v>
      </c>
      <c r="D541" s="368" t="s">
        <v>941</v>
      </c>
      <c r="E541" s="368" t="s">
        <v>993</v>
      </c>
      <c r="F541" s="368" t="s">
        <v>667</v>
      </c>
      <c r="G541" s="368">
        <v>2015</v>
      </c>
      <c r="H541" s="370">
        <v>0</v>
      </c>
      <c r="I541" s="368" t="s">
        <v>591</v>
      </c>
      <c r="J541" s="368" t="s">
        <v>994</v>
      </c>
      <c r="K541" s="59"/>
      <c r="L541" s="59"/>
      <c r="M541" s="521"/>
    </row>
    <row r="542" spans="1:13" s="206" customFormat="1" ht="16.5" x14ac:dyDescent="0.3">
      <c r="A542" s="435">
        <v>258</v>
      </c>
      <c r="B542" s="352" t="s">
        <v>1253</v>
      </c>
      <c r="C542" s="368" t="s">
        <v>936</v>
      </c>
      <c r="D542" s="368" t="s">
        <v>941</v>
      </c>
      <c r="E542" s="368" t="s">
        <v>993</v>
      </c>
      <c r="F542" s="368" t="s">
        <v>667</v>
      </c>
      <c r="G542" s="368">
        <v>2015</v>
      </c>
      <c r="H542" s="370">
        <v>0</v>
      </c>
      <c r="I542" s="368" t="s">
        <v>591</v>
      </c>
      <c r="J542" s="368" t="s">
        <v>994</v>
      </c>
      <c r="K542" s="59"/>
      <c r="L542" s="59"/>
      <c r="M542" s="521"/>
    </row>
    <row r="543" spans="1:13" s="206" customFormat="1" ht="16.5" x14ac:dyDescent="0.3">
      <c r="A543" s="435">
        <v>259</v>
      </c>
      <c r="B543" s="352" t="s">
        <v>1254</v>
      </c>
      <c r="C543" s="368" t="s">
        <v>936</v>
      </c>
      <c r="D543" s="368" t="s">
        <v>941</v>
      </c>
      <c r="E543" s="368" t="s">
        <v>993</v>
      </c>
      <c r="F543" s="368" t="s">
        <v>667</v>
      </c>
      <c r="G543" s="368">
        <v>2015</v>
      </c>
      <c r="H543" s="370">
        <v>0</v>
      </c>
      <c r="I543" s="368" t="s">
        <v>591</v>
      </c>
      <c r="J543" s="368" t="s">
        <v>994</v>
      </c>
      <c r="K543" s="59"/>
      <c r="L543" s="59"/>
      <c r="M543" s="521"/>
    </row>
    <row r="544" spans="1:13" s="206" customFormat="1" ht="16.5" x14ac:dyDescent="0.3">
      <c r="A544" s="435">
        <v>260</v>
      </c>
      <c r="B544" s="352" t="s">
        <v>1255</v>
      </c>
      <c r="C544" s="368" t="s">
        <v>936</v>
      </c>
      <c r="D544" s="368" t="s">
        <v>941</v>
      </c>
      <c r="E544" s="368" t="s">
        <v>993</v>
      </c>
      <c r="F544" s="368" t="s">
        <v>667</v>
      </c>
      <c r="G544" s="368">
        <v>2015</v>
      </c>
      <c r="H544" s="370">
        <v>0</v>
      </c>
      <c r="I544" s="368" t="s">
        <v>591</v>
      </c>
      <c r="J544" s="368" t="s">
        <v>994</v>
      </c>
      <c r="K544" s="59"/>
      <c r="L544" s="59"/>
      <c r="M544" s="521"/>
    </row>
    <row r="545" spans="1:13" s="206" customFormat="1" ht="16.5" x14ac:dyDescent="0.3">
      <c r="A545" s="435">
        <v>261</v>
      </c>
      <c r="B545" s="352" t="s">
        <v>1256</v>
      </c>
      <c r="C545" s="368" t="s">
        <v>936</v>
      </c>
      <c r="D545" s="368" t="s">
        <v>941</v>
      </c>
      <c r="E545" s="368" t="s">
        <v>993</v>
      </c>
      <c r="F545" s="368" t="s">
        <v>667</v>
      </c>
      <c r="G545" s="368">
        <v>2015</v>
      </c>
      <c r="H545" s="370">
        <v>0</v>
      </c>
      <c r="I545" s="368" t="s">
        <v>591</v>
      </c>
      <c r="J545" s="368" t="s">
        <v>994</v>
      </c>
      <c r="K545" s="59"/>
      <c r="L545" s="59"/>
      <c r="M545" s="521"/>
    </row>
    <row r="546" spans="1:13" s="206" customFormat="1" ht="16.5" x14ac:dyDescent="0.3">
      <c r="A546" s="435">
        <v>262</v>
      </c>
      <c r="B546" s="352" t="s">
        <v>1257</v>
      </c>
      <c r="C546" s="368" t="s">
        <v>936</v>
      </c>
      <c r="D546" s="368" t="s">
        <v>941</v>
      </c>
      <c r="E546" s="368" t="s">
        <v>993</v>
      </c>
      <c r="F546" s="368" t="s">
        <v>667</v>
      </c>
      <c r="G546" s="368">
        <v>2015</v>
      </c>
      <c r="H546" s="370">
        <v>0</v>
      </c>
      <c r="I546" s="368" t="s">
        <v>591</v>
      </c>
      <c r="J546" s="368" t="s">
        <v>994</v>
      </c>
      <c r="K546" s="59"/>
      <c r="L546" s="59"/>
      <c r="M546" s="521"/>
    </row>
    <row r="547" spans="1:13" s="206" customFormat="1" ht="16.5" x14ac:dyDescent="0.3">
      <c r="A547" s="435">
        <v>263</v>
      </c>
      <c r="B547" s="352" t="s">
        <v>1258</v>
      </c>
      <c r="C547" s="368" t="s">
        <v>936</v>
      </c>
      <c r="D547" s="368" t="s">
        <v>941</v>
      </c>
      <c r="E547" s="368" t="s">
        <v>993</v>
      </c>
      <c r="F547" s="368" t="s">
        <v>667</v>
      </c>
      <c r="G547" s="368">
        <v>2015</v>
      </c>
      <c r="H547" s="370">
        <v>0</v>
      </c>
      <c r="I547" s="368" t="s">
        <v>591</v>
      </c>
      <c r="J547" s="368" t="s">
        <v>994</v>
      </c>
      <c r="K547" s="59"/>
      <c r="L547" s="59"/>
      <c r="M547" s="521"/>
    </row>
    <row r="548" spans="1:13" s="206" customFormat="1" ht="16.5" x14ac:dyDescent="0.3">
      <c r="A548" s="435">
        <v>264</v>
      </c>
      <c r="B548" s="352" t="s">
        <v>1259</v>
      </c>
      <c r="C548" s="368" t="s">
        <v>936</v>
      </c>
      <c r="D548" s="368" t="s">
        <v>941</v>
      </c>
      <c r="E548" s="368" t="s">
        <v>993</v>
      </c>
      <c r="F548" s="368" t="s">
        <v>667</v>
      </c>
      <c r="G548" s="368">
        <v>2015</v>
      </c>
      <c r="H548" s="370">
        <v>0</v>
      </c>
      <c r="I548" s="368" t="s">
        <v>591</v>
      </c>
      <c r="J548" s="368" t="s">
        <v>994</v>
      </c>
      <c r="K548" s="59"/>
      <c r="L548" s="59"/>
      <c r="M548" s="521"/>
    </row>
    <row r="549" spans="1:13" s="206" customFormat="1" ht="16.5" x14ac:dyDescent="0.3">
      <c r="A549" s="435">
        <v>265</v>
      </c>
      <c r="B549" s="352" t="s">
        <v>1260</v>
      </c>
      <c r="C549" s="368" t="s">
        <v>936</v>
      </c>
      <c r="D549" s="368" t="s">
        <v>941</v>
      </c>
      <c r="E549" s="368" t="s">
        <v>993</v>
      </c>
      <c r="F549" s="368" t="s">
        <v>667</v>
      </c>
      <c r="G549" s="368">
        <v>2015</v>
      </c>
      <c r="H549" s="370">
        <v>0</v>
      </c>
      <c r="I549" s="368" t="s">
        <v>591</v>
      </c>
      <c r="J549" s="368" t="s">
        <v>994</v>
      </c>
      <c r="K549" s="59"/>
      <c r="L549" s="59"/>
      <c r="M549" s="521"/>
    </row>
    <row r="550" spans="1:13" s="206" customFormat="1" ht="16.5" x14ac:dyDescent="0.3">
      <c r="A550" s="435">
        <v>266</v>
      </c>
      <c r="B550" s="352" t="s">
        <v>1261</v>
      </c>
      <c r="C550" s="368" t="s">
        <v>936</v>
      </c>
      <c r="D550" s="368" t="s">
        <v>941</v>
      </c>
      <c r="E550" s="368" t="s">
        <v>993</v>
      </c>
      <c r="F550" s="368" t="s">
        <v>667</v>
      </c>
      <c r="G550" s="368">
        <v>2015</v>
      </c>
      <c r="H550" s="370">
        <v>0</v>
      </c>
      <c r="I550" s="368" t="s">
        <v>591</v>
      </c>
      <c r="J550" s="368" t="s">
        <v>994</v>
      </c>
      <c r="K550" s="59"/>
      <c r="L550" s="59"/>
      <c r="M550" s="521"/>
    </row>
    <row r="551" spans="1:13" s="206" customFormat="1" ht="16.5" x14ac:dyDescent="0.3">
      <c r="A551" s="435">
        <v>267</v>
      </c>
      <c r="B551" s="352" t="s">
        <v>1262</v>
      </c>
      <c r="C551" s="368" t="s">
        <v>936</v>
      </c>
      <c r="D551" s="368" t="s">
        <v>941</v>
      </c>
      <c r="E551" s="368" t="s">
        <v>993</v>
      </c>
      <c r="F551" s="368" t="s">
        <v>667</v>
      </c>
      <c r="G551" s="368">
        <v>2015</v>
      </c>
      <c r="H551" s="370">
        <v>0</v>
      </c>
      <c r="I551" s="368" t="s">
        <v>591</v>
      </c>
      <c r="J551" s="368" t="s">
        <v>994</v>
      </c>
      <c r="K551" s="59"/>
      <c r="L551" s="59"/>
      <c r="M551" s="521"/>
    </row>
    <row r="552" spans="1:13" s="206" customFormat="1" ht="16.5" x14ac:dyDescent="0.3">
      <c r="A552" s="435">
        <v>268</v>
      </c>
      <c r="B552" s="352" t="s">
        <v>1263</v>
      </c>
      <c r="C552" s="368" t="s">
        <v>936</v>
      </c>
      <c r="D552" s="368" t="s">
        <v>941</v>
      </c>
      <c r="E552" s="368" t="s">
        <v>993</v>
      </c>
      <c r="F552" s="368" t="s">
        <v>667</v>
      </c>
      <c r="G552" s="368">
        <v>2015</v>
      </c>
      <c r="H552" s="370">
        <v>0</v>
      </c>
      <c r="I552" s="368" t="s">
        <v>591</v>
      </c>
      <c r="J552" s="368" t="s">
        <v>994</v>
      </c>
      <c r="K552" s="59"/>
      <c r="L552" s="59"/>
      <c r="M552" s="521"/>
    </row>
    <row r="553" spans="1:13" s="206" customFormat="1" ht="16.5" x14ac:dyDescent="0.3">
      <c r="A553" s="435">
        <v>269</v>
      </c>
      <c r="B553" s="352" t="s">
        <v>1264</v>
      </c>
      <c r="C553" s="368" t="s">
        <v>936</v>
      </c>
      <c r="D553" s="368" t="s">
        <v>941</v>
      </c>
      <c r="E553" s="368" t="s">
        <v>993</v>
      </c>
      <c r="F553" s="368" t="s">
        <v>667</v>
      </c>
      <c r="G553" s="368">
        <v>2015</v>
      </c>
      <c r="H553" s="370">
        <v>0</v>
      </c>
      <c r="I553" s="368" t="s">
        <v>591</v>
      </c>
      <c r="J553" s="368" t="s">
        <v>994</v>
      </c>
      <c r="K553" s="59"/>
      <c r="L553" s="59"/>
      <c r="M553" s="521"/>
    </row>
    <row r="554" spans="1:13" s="206" customFormat="1" ht="16.5" x14ac:dyDescent="0.3">
      <c r="A554" s="435">
        <v>270</v>
      </c>
      <c r="B554" s="352" t="s">
        <v>1265</v>
      </c>
      <c r="C554" s="368" t="s">
        <v>936</v>
      </c>
      <c r="D554" s="368" t="s">
        <v>941</v>
      </c>
      <c r="E554" s="368" t="s">
        <v>993</v>
      </c>
      <c r="F554" s="368" t="s">
        <v>667</v>
      </c>
      <c r="G554" s="368">
        <v>2015</v>
      </c>
      <c r="H554" s="370">
        <v>0</v>
      </c>
      <c r="I554" s="368" t="s">
        <v>591</v>
      </c>
      <c r="J554" s="368" t="s">
        <v>994</v>
      </c>
      <c r="K554" s="59"/>
      <c r="L554" s="59"/>
      <c r="M554" s="521"/>
    </row>
    <row r="555" spans="1:13" s="206" customFormat="1" ht="16.5" x14ac:dyDescent="0.3">
      <c r="A555" s="435">
        <v>271</v>
      </c>
      <c r="B555" s="352" t="s">
        <v>1266</v>
      </c>
      <c r="C555" s="368" t="s">
        <v>936</v>
      </c>
      <c r="D555" s="368" t="s">
        <v>941</v>
      </c>
      <c r="E555" s="368" t="s">
        <v>993</v>
      </c>
      <c r="F555" s="368" t="s">
        <v>667</v>
      </c>
      <c r="G555" s="368">
        <v>2015</v>
      </c>
      <c r="H555" s="370">
        <v>0</v>
      </c>
      <c r="I555" s="368" t="s">
        <v>591</v>
      </c>
      <c r="J555" s="368" t="s">
        <v>994</v>
      </c>
      <c r="K555" s="59"/>
      <c r="L555" s="59"/>
      <c r="M555" s="521"/>
    </row>
    <row r="556" spans="1:13" s="206" customFormat="1" ht="16.5" x14ac:dyDescent="0.3">
      <c r="A556" s="435">
        <v>272</v>
      </c>
      <c r="B556" s="352" t="s">
        <v>1267</v>
      </c>
      <c r="C556" s="368" t="s">
        <v>936</v>
      </c>
      <c r="D556" s="368" t="s">
        <v>941</v>
      </c>
      <c r="E556" s="368" t="s">
        <v>993</v>
      </c>
      <c r="F556" s="368" t="s">
        <v>667</v>
      </c>
      <c r="G556" s="368">
        <v>2015</v>
      </c>
      <c r="H556" s="370">
        <v>0</v>
      </c>
      <c r="I556" s="368" t="s">
        <v>591</v>
      </c>
      <c r="J556" s="368" t="s">
        <v>994</v>
      </c>
      <c r="K556" s="59"/>
      <c r="L556" s="59"/>
      <c r="M556" s="521"/>
    </row>
    <row r="557" spans="1:13" s="206" customFormat="1" ht="16.5" x14ac:dyDescent="0.3">
      <c r="A557" s="435">
        <v>273</v>
      </c>
      <c r="B557" s="352" t="s">
        <v>1268</v>
      </c>
      <c r="C557" s="368" t="s">
        <v>936</v>
      </c>
      <c r="D557" s="368" t="s">
        <v>941</v>
      </c>
      <c r="E557" s="368" t="s">
        <v>993</v>
      </c>
      <c r="F557" s="368" t="s">
        <v>667</v>
      </c>
      <c r="G557" s="368">
        <v>2015</v>
      </c>
      <c r="H557" s="370">
        <v>0</v>
      </c>
      <c r="I557" s="368" t="s">
        <v>591</v>
      </c>
      <c r="J557" s="368" t="s">
        <v>994</v>
      </c>
      <c r="K557" s="59"/>
      <c r="L557" s="59"/>
      <c r="M557" s="521"/>
    </row>
    <row r="558" spans="1:13" s="206" customFormat="1" ht="16.5" x14ac:dyDescent="0.3">
      <c r="A558" s="435">
        <v>274</v>
      </c>
      <c r="B558" s="352" t="s">
        <v>1269</v>
      </c>
      <c r="C558" s="368" t="s">
        <v>936</v>
      </c>
      <c r="D558" s="368" t="s">
        <v>941</v>
      </c>
      <c r="E558" s="368" t="s">
        <v>993</v>
      </c>
      <c r="F558" s="368" t="s">
        <v>667</v>
      </c>
      <c r="G558" s="368">
        <v>2015</v>
      </c>
      <c r="H558" s="370">
        <v>0</v>
      </c>
      <c r="I558" s="368" t="s">
        <v>591</v>
      </c>
      <c r="J558" s="368" t="s">
        <v>994</v>
      </c>
      <c r="K558" s="59"/>
      <c r="L558" s="59"/>
      <c r="M558" s="521"/>
    </row>
    <row r="559" spans="1:13" s="206" customFormat="1" ht="16.5" x14ac:dyDescent="0.3">
      <c r="A559" s="435">
        <v>275</v>
      </c>
      <c r="B559" s="352" t="s">
        <v>1270</v>
      </c>
      <c r="C559" s="368" t="s">
        <v>936</v>
      </c>
      <c r="D559" s="368" t="s">
        <v>941</v>
      </c>
      <c r="E559" s="368" t="s">
        <v>993</v>
      </c>
      <c r="F559" s="368" t="s">
        <v>667</v>
      </c>
      <c r="G559" s="368">
        <v>2015</v>
      </c>
      <c r="H559" s="370">
        <v>0</v>
      </c>
      <c r="I559" s="368" t="s">
        <v>591</v>
      </c>
      <c r="J559" s="368" t="s">
        <v>994</v>
      </c>
      <c r="K559" s="59"/>
      <c r="L559" s="59"/>
      <c r="M559" s="521"/>
    </row>
    <row r="560" spans="1:13" s="206" customFormat="1" ht="16.5" x14ac:dyDescent="0.3">
      <c r="A560" s="435">
        <v>276</v>
      </c>
      <c r="B560" s="352" t="s">
        <v>1271</v>
      </c>
      <c r="C560" s="368" t="s">
        <v>936</v>
      </c>
      <c r="D560" s="368" t="s">
        <v>941</v>
      </c>
      <c r="E560" s="368" t="s">
        <v>993</v>
      </c>
      <c r="F560" s="368" t="s">
        <v>667</v>
      </c>
      <c r="G560" s="368">
        <v>2015</v>
      </c>
      <c r="H560" s="370">
        <v>0</v>
      </c>
      <c r="I560" s="368" t="s">
        <v>591</v>
      </c>
      <c r="J560" s="368" t="s">
        <v>994</v>
      </c>
      <c r="K560" s="59"/>
      <c r="L560" s="59"/>
      <c r="M560" s="521"/>
    </row>
    <row r="561" spans="1:13" s="206" customFormat="1" ht="16.5" x14ac:dyDescent="0.3">
      <c r="A561" s="435">
        <v>277</v>
      </c>
      <c r="B561" s="352" t="s">
        <v>1272</v>
      </c>
      <c r="C561" s="368" t="s">
        <v>936</v>
      </c>
      <c r="D561" s="368" t="s">
        <v>941</v>
      </c>
      <c r="E561" s="368" t="s">
        <v>993</v>
      </c>
      <c r="F561" s="368" t="s">
        <v>667</v>
      </c>
      <c r="G561" s="368">
        <v>2015</v>
      </c>
      <c r="H561" s="370">
        <v>0</v>
      </c>
      <c r="I561" s="368" t="s">
        <v>591</v>
      </c>
      <c r="J561" s="368" t="s">
        <v>994</v>
      </c>
      <c r="K561" s="59"/>
      <c r="L561" s="59"/>
      <c r="M561" s="521"/>
    </row>
    <row r="562" spans="1:13" s="206" customFormat="1" ht="16.5" x14ac:dyDescent="0.3">
      <c r="A562" s="435">
        <v>278</v>
      </c>
      <c r="B562" s="352" t="s">
        <v>1273</v>
      </c>
      <c r="C562" s="368" t="s">
        <v>936</v>
      </c>
      <c r="D562" s="368" t="s">
        <v>941</v>
      </c>
      <c r="E562" s="368" t="s">
        <v>993</v>
      </c>
      <c r="F562" s="368" t="s">
        <v>667</v>
      </c>
      <c r="G562" s="368">
        <v>2015</v>
      </c>
      <c r="H562" s="370">
        <v>0</v>
      </c>
      <c r="I562" s="368" t="s">
        <v>591</v>
      </c>
      <c r="J562" s="368" t="s">
        <v>994</v>
      </c>
      <c r="K562" s="59"/>
      <c r="L562" s="59"/>
      <c r="M562" s="521"/>
    </row>
    <row r="563" spans="1:13" s="206" customFormat="1" ht="16.5" x14ac:dyDescent="0.3">
      <c r="A563" s="366"/>
      <c r="B563" s="396" t="s">
        <v>1026</v>
      </c>
      <c r="C563" s="368"/>
      <c r="D563" s="416"/>
      <c r="E563" s="366"/>
      <c r="F563" s="425"/>
      <c r="G563" s="417"/>
      <c r="H563" s="426">
        <f>SUM(H521:H562)</f>
        <v>0</v>
      </c>
      <c r="I563" s="368"/>
      <c r="J563" s="368"/>
      <c r="K563" s="59"/>
      <c r="L563" s="59"/>
      <c r="M563" s="521"/>
    </row>
    <row r="564" spans="1:13" s="206" customFormat="1" ht="16.5" x14ac:dyDescent="0.3">
      <c r="A564" s="427"/>
      <c r="B564" s="428"/>
      <c r="C564" s="387"/>
      <c r="D564" s="428"/>
      <c r="E564" s="383"/>
      <c r="F564" s="429"/>
      <c r="G564" s="387"/>
      <c r="H564" s="430"/>
      <c r="I564" s="387"/>
      <c r="J564" s="387"/>
      <c r="K564" s="59"/>
      <c r="L564" s="59"/>
      <c r="M564" s="521"/>
    </row>
    <row r="565" spans="1:13" s="206" customFormat="1" x14ac:dyDescent="0.25">
      <c r="A565" s="588" t="s">
        <v>246</v>
      </c>
      <c r="B565" s="360" t="s">
        <v>571</v>
      </c>
      <c r="C565" s="590" t="s">
        <v>572</v>
      </c>
      <c r="D565" s="590"/>
      <c r="E565" s="590"/>
      <c r="F565" s="489" t="s">
        <v>573</v>
      </c>
      <c r="G565" s="489" t="s">
        <v>574</v>
      </c>
      <c r="H565" s="361" t="s">
        <v>575</v>
      </c>
      <c r="I565" s="486" t="s">
        <v>576</v>
      </c>
      <c r="J565" s="591" t="s">
        <v>577</v>
      </c>
      <c r="K565" s="59"/>
      <c r="L565" s="59"/>
      <c r="M565" s="521"/>
    </row>
    <row r="566" spans="1:13" s="206" customFormat="1" x14ac:dyDescent="0.25">
      <c r="A566" s="589"/>
      <c r="B566" s="362" t="s">
        <v>578</v>
      </c>
      <c r="C566" s="484" t="s">
        <v>579</v>
      </c>
      <c r="D566" s="484" t="s">
        <v>580</v>
      </c>
      <c r="E566" s="484" t="s">
        <v>581</v>
      </c>
      <c r="F566" s="490" t="s">
        <v>582</v>
      </c>
      <c r="G566" s="490" t="s">
        <v>583</v>
      </c>
      <c r="H566" s="363" t="s">
        <v>583</v>
      </c>
      <c r="I566" s="487" t="s">
        <v>584</v>
      </c>
      <c r="J566" s="591"/>
      <c r="K566" s="59"/>
      <c r="L566" s="59"/>
      <c r="M566" s="521"/>
    </row>
    <row r="567" spans="1:13" s="206" customFormat="1" ht="16.5" x14ac:dyDescent="0.3">
      <c r="A567" s="366"/>
      <c r="B567" s="396" t="s">
        <v>1027</v>
      </c>
      <c r="C567" s="368"/>
      <c r="D567" s="416"/>
      <c r="E567" s="366"/>
      <c r="F567" s="425"/>
      <c r="G567" s="417"/>
      <c r="H567" s="426">
        <f>H563</f>
        <v>0</v>
      </c>
      <c r="I567" s="368"/>
      <c r="J567" s="368"/>
      <c r="K567" s="59"/>
      <c r="L567" s="59"/>
      <c r="M567" s="521"/>
    </row>
    <row r="568" spans="1:13" s="206" customFormat="1" ht="16.5" x14ac:dyDescent="0.3">
      <c r="A568" s="435">
        <v>279</v>
      </c>
      <c r="B568" s="352" t="s">
        <v>1274</v>
      </c>
      <c r="C568" s="368" t="s">
        <v>936</v>
      </c>
      <c r="D568" s="368" t="s">
        <v>941</v>
      </c>
      <c r="E568" s="368" t="s">
        <v>993</v>
      </c>
      <c r="F568" s="368" t="s">
        <v>667</v>
      </c>
      <c r="G568" s="368">
        <v>2015</v>
      </c>
      <c r="H568" s="370">
        <v>0</v>
      </c>
      <c r="I568" s="368" t="s">
        <v>591</v>
      </c>
      <c r="J568" s="368" t="s">
        <v>994</v>
      </c>
      <c r="K568" s="59"/>
      <c r="L568" s="59"/>
      <c r="M568" s="521"/>
    </row>
    <row r="569" spans="1:13" s="206" customFormat="1" ht="16.5" x14ac:dyDescent="0.3">
      <c r="A569" s="435">
        <v>280</v>
      </c>
      <c r="B569" s="352" t="s">
        <v>1275</v>
      </c>
      <c r="C569" s="368" t="s">
        <v>936</v>
      </c>
      <c r="D569" s="368" t="s">
        <v>941</v>
      </c>
      <c r="E569" s="368" t="s">
        <v>993</v>
      </c>
      <c r="F569" s="368" t="s">
        <v>667</v>
      </c>
      <c r="G569" s="368">
        <v>2015</v>
      </c>
      <c r="H569" s="370">
        <v>0</v>
      </c>
      <c r="I569" s="368" t="s">
        <v>591</v>
      </c>
      <c r="J569" s="368" t="s">
        <v>994</v>
      </c>
      <c r="K569" s="59"/>
      <c r="L569" s="59"/>
      <c r="M569" s="521"/>
    </row>
    <row r="570" spans="1:13" s="206" customFormat="1" ht="16.5" x14ac:dyDescent="0.3">
      <c r="A570" s="435">
        <v>281</v>
      </c>
      <c r="B570" s="352" t="s">
        <v>1276</v>
      </c>
      <c r="C570" s="368" t="s">
        <v>936</v>
      </c>
      <c r="D570" s="368" t="s">
        <v>941</v>
      </c>
      <c r="E570" s="368" t="s">
        <v>993</v>
      </c>
      <c r="F570" s="368" t="s">
        <v>667</v>
      </c>
      <c r="G570" s="368">
        <v>2015</v>
      </c>
      <c r="H570" s="370">
        <v>0</v>
      </c>
      <c r="I570" s="368" t="s">
        <v>591</v>
      </c>
      <c r="J570" s="368" t="s">
        <v>994</v>
      </c>
      <c r="K570" s="59"/>
      <c r="L570" s="59"/>
      <c r="M570" s="521"/>
    </row>
    <row r="571" spans="1:13" s="206" customFormat="1" ht="16.5" x14ac:dyDescent="0.3">
      <c r="A571" s="435">
        <v>282</v>
      </c>
      <c r="B571" s="352" t="s">
        <v>1277</v>
      </c>
      <c r="C571" s="368" t="s">
        <v>936</v>
      </c>
      <c r="D571" s="368" t="s">
        <v>941</v>
      </c>
      <c r="E571" s="368" t="s">
        <v>993</v>
      </c>
      <c r="F571" s="368" t="s">
        <v>667</v>
      </c>
      <c r="G571" s="368">
        <v>2015</v>
      </c>
      <c r="H571" s="370">
        <v>0</v>
      </c>
      <c r="I571" s="368" t="s">
        <v>591</v>
      </c>
      <c r="J571" s="368" t="s">
        <v>994</v>
      </c>
      <c r="K571" s="59"/>
      <c r="L571" s="59"/>
      <c r="M571" s="521"/>
    </row>
    <row r="572" spans="1:13" s="206" customFormat="1" ht="16.5" x14ac:dyDescent="0.3">
      <c r="A572" s="435">
        <v>283</v>
      </c>
      <c r="B572" s="352" t="s">
        <v>1278</v>
      </c>
      <c r="C572" s="368" t="s">
        <v>936</v>
      </c>
      <c r="D572" s="368" t="s">
        <v>941</v>
      </c>
      <c r="E572" s="368" t="s">
        <v>993</v>
      </c>
      <c r="F572" s="368" t="s">
        <v>667</v>
      </c>
      <c r="G572" s="368">
        <v>2015</v>
      </c>
      <c r="H572" s="370">
        <v>0</v>
      </c>
      <c r="I572" s="368" t="s">
        <v>591</v>
      </c>
      <c r="J572" s="368" t="s">
        <v>994</v>
      </c>
      <c r="K572" s="59"/>
      <c r="L572" s="59"/>
      <c r="M572" s="521"/>
    </row>
    <row r="573" spans="1:13" s="206" customFormat="1" ht="16.5" x14ac:dyDescent="0.3">
      <c r="A573" s="435">
        <v>284</v>
      </c>
      <c r="B573" s="352" t="s">
        <v>1279</v>
      </c>
      <c r="C573" s="368" t="s">
        <v>936</v>
      </c>
      <c r="D573" s="368" t="s">
        <v>941</v>
      </c>
      <c r="E573" s="368" t="s">
        <v>993</v>
      </c>
      <c r="F573" s="368" t="s">
        <v>667</v>
      </c>
      <c r="G573" s="368">
        <v>2015</v>
      </c>
      <c r="H573" s="370">
        <v>0</v>
      </c>
      <c r="I573" s="368" t="s">
        <v>591</v>
      </c>
      <c r="J573" s="368" t="s">
        <v>994</v>
      </c>
      <c r="K573" s="59"/>
      <c r="L573" s="59"/>
      <c r="M573" s="521"/>
    </row>
    <row r="574" spans="1:13" s="206" customFormat="1" ht="16.5" x14ac:dyDescent="0.3">
      <c r="A574" s="435">
        <v>285</v>
      </c>
      <c r="B574" s="352" t="s">
        <v>1280</v>
      </c>
      <c r="C574" s="368" t="s">
        <v>936</v>
      </c>
      <c r="D574" s="368" t="s">
        <v>941</v>
      </c>
      <c r="E574" s="368" t="s">
        <v>993</v>
      </c>
      <c r="F574" s="368" t="s">
        <v>667</v>
      </c>
      <c r="G574" s="368">
        <v>2015</v>
      </c>
      <c r="H574" s="370">
        <v>0</v>
      </c>
      <c r="I574" s="368" t="s">
        <v>591</v>
      </c>
      <c r="J574" s="368" t="s">
        <v>994</v>
      </c>
      <c r="K574" s="59"/>
      <c r="L574" s="59"/>
      <c r="M574" s="521"/>
    </row>
    <row r="575" spans="1:13" s="206" customFormat="1" ht="16.5" x14ac:dyDescent="0.3">
      <c r="A575" s="435">
        <v>286</v>
      </c>
      <c r="B575" s="352" t="s">
        <v>1281</v>
      </c>
      <c r="C575" s="368" t="s">
        <v>936</v>
      </c>
      <c r="D575" s="368" t="s">
        <v>941</v>
      </c>
      <c r="E575" s="368" t="s">
        <v>993</v>
      </c>
      <c r="F575" s="368" t="s">
        <v>667</v>
      </c>
      <c r="G575" s="368">
        <v>2015</v>
      </c>
      <c r="H575" s="370">
        <v>0</v>
      </c>
      <c r="I575" s="368" t="s">
        <v>591</v>
      </c>
      <c r="J575" s="368" t="s">
        <v>994</v>
      </c>
      <c r="K575" s="59"/>
      <c r="L575" s="59"/>
      <c r="M575" s="521"/>
    </row>
    <row r="576" spans="1:13" s="206" customFormat="1" ht="16.5" x14ac:dyDescent="0.3">
      <c r="A576" s="435">
        <v>287</v>
      </c>
      <c r="B576" s="352" t="s">
        <v>1282</v>
      </c>
      <c r="C576" s="368" t="s">
        <v>936</v>
      </c>
      <c r="D576" s="368" t="s">
        <v>941</v>
      </c>
      <c r="E576" s="368" t="s">
        <v>993</v>
      </c>
      <c r="F576" s="368" t="s">
        <v>667</v>
      </c>
      <c r="G576" s="368">
        <v>2015</v>
      </c>
      <c r="H576" s="370">
        <v>0</v>
      </c>
      <c r="I576" s="368" t="s">
        <v>591</v>
      </c>
      <c r="J576" s="368" t="s">
        <v>994</v>
      </c>
      <c r="K576" s="59"/>
      <c r="L576" s="59"/>
      <c r="M576" s="521"/>
    </row>
    <row r="577" spans="1:14" s="206" customFormat="1" ht="16.5" x14ac:dyDescent="0.3">
      <c r="A577" s="435">
        <v>288</v>
      </c>
      <c r="B577" s="352" t="s">
        <v>1283</v>
      </c>
      <c r="C577" s="368" t="s">
        <v>936</v>
      </c>
      <c r="D577" s="368" t="s">
        <v>941</v>
      </c>
      <c r="E577" s="368" t="s">
        <v>993</v>
      </c>
      <c r="F577" s="368" t="s">
        <v>667</v>
      </c>
      <c r="G577" s="368">
        <v>2015</v>
      </c>
      <c r="H577" s="370">
        <v>0</v>
      </c>
      <c r="I577" s="368" t="s">
        <v>591</v>
      </c>
      <c r="J577" s="368" t="s">
        <v>994</v>
      </c>
      <c r="K577" s="59"/>
      <c r="L577" s="59"/>
      <c r="M577" s="521"/>
    </row>
    <row r="578" spans="1:14" s="206" customFormat="1" ht="16.5" x14ac:dyDescent="0.3">
      <c r="A578" s="435">
        <v>289</v>
      </c>
      <c r="B578" s="352" t="s">
        <v>1284</v>
      </c>
      <c r="C578" s="368" t="s">
        <v>936</v>
      </c>
      <c r="D578" s="368" t="s">
        <v>941</v>
      </c>
      <c r="E578" s="368" t="s">
        <v>993</v>
      </c>
      <c r="F578" s="368" t="s">
        <v>667</v>
      </c>
      <c r="G578" s="368">
        <v>2015</v>
      </c>
      <c r="H578" s="370">
        <v>0</v>
      </c>
      <c r="I578" s="368" t="s">
        <v>591</v>
      </c>
      <c r="J578" s="368" t="s">
        <v>994</v>
      </c>
      <c r="K578" s="59"/>
      <c r="L578" s="59"/>
      <c r="M578" s="521"/>
    </row>
    <row r="579" spans="1:14" s="206" customFormat="1" ht="16.5" x14ac:dyDescent="0.3">
      <c r="A579" s="435">
        <v>290</v>
      </c>
      <c r="B579" s="352" t="s">
        <v>1285</v>
      </c>
      <c r="C579" s="368" t="s">
        <v>936</v>
      </c>
      <c r="D579" s="368" t="s">
        <v>941</v>
      </c>
      <c r="E579" s="368" t="s">
        <v>993</v>
      </c>
      <c r="F579" s="368" t="s">
        <v>667</v>
      </c>
      <c r="G579" s="368">
        <v>2015</v>
      </c>
      <c r="H579" s="370">
        <v>0</v>
      </c>
      <c r="I579" s="368" t="s">
        <v>591</v>
      </c>
      <c r="J579" s="368" t="s">
        <v>994</v>
      </c>
      <c r="K579" s="59"/>
      <c r="L579" s="59"/>
      <c r="M579" s="521"/>
    </row>
    <row r="580" spans="1:14" s="206" customFormat="1" ht="16.5" x14ac:dyDescent="0.3">
      <c r="A580" s="435">
        <v>291</v>
      </c>
      <c r="B580" s="352" t="s">
        <v>1286</v>
      </c>
      <c r="C580" s="368" t="s">
        <v>936</v>
      </c>
      <c r="D580" s="368" t="s">
        <v>941</v>
      </c>
      <c r="E580" s="368" t="s">
        <v>993</v>
      </c>
      <c r="F580" s="368" t="s">
        <v>667</v>
      </c>
      <c r="G580" s="368">
        <v>2015</v>
      </c>
      <c r="H580" s="370">
        <v>0</v>
      </c>
      <c r="I580" s="368" t="s">
        <v>591</v>
      </c>
      <c r="J580" s="368" t="s">
        <v>994</v>
      </c>
      <c r="K580" s="59"/>
      <c r="L580" s="59"/>
      <c r="M580" s="521"/>
    </row>
    <row r="581" spans="1:14" s="206" customFormat="1" ht="16.5" x14ac:dyDescent="0.3">
      <c r="A581" s="435">
        <v>292</v>
      </c>
      <c r="B581" s="352" t="s">
        <v>1287</v>
      </c>
      <c r="C581" s="368" t="s">
        <v>936</v>
      </c>
      <c r="D581" s="368" t="s">
        <v>941</v>
      </c>
      <c r="E581" s="368" t="s">
        <v>993</v>
      </c>
      <c r="F581" s="368" t="s">
        <v>667</v>
      </c>
      <c r="G581" s="368">
        <v>2015</v>
      </c>
      <c r="H581" s="370">
        <v>0</v>
      </c>
      <c r="I581" s="368" t="s">
        <v>591</v>
      </c>
      <c r="J581" s="368" t="s">
        <v>994</v>
      </c>
      <c r="K581" s="59"/>
      <c r="L581" s="59"/>
      <c r="M581" s="521"/>
    </row>
    <row r="582" spans="1:14" s="206" customFormat="1" ht="16.5" x14ac:dyDescent="0.3">
      <c r="A582" s="435">
        <v>293</v>
      </c>
      <c r="B582" s="352" t="s">
        <v>1288</v>
      </c>
      <c r="C582" s="368" t="s">
        <v>936</v>
      </c>
      <c r="D582" s="368" t="s">
        <v>941</v>
      </c>
      <c r="E582" s="368" t="s">
        <v>993</v>
      </c>
      <c r="F582" s="368" t="s">
        <v>667</v>
      </c>
      <c r="G582" s="368">
        <v>2015</v>
      </c>
      <c r="H582" s="370">
        <v>0</v>
      </c>
      <c r="I582" s="368" t="s">
        <v>591</v>
      </c>
      <c r="J582" s="368" t="s">
        <v>994</v>
      </c>
      <c r="K582" s="59"/>
      <c r="L582" s="59"/>
      <c r="M582" s="521"/>
    </row>
    <row r="583" spans="1:14" s="206" customFormat="1" ht="16.5" x14ac:dyDescent="0.3">
      <c r="A583" s="435">
        <v>294</v>
      </c>
      <c r="B583" s="352" t="s">
        <v>1289</v>
      </c>
      <c r="C583" s="368" t="s">
        <v>936</v>
      </c>
      <c r="D583" s="368" t="s">
        <v>941</v>
      </c>
      <c r="E583" s="368" t="s">
        <v>993</v>
      </c>
      <c r="F583" s="368" t="s">
        <v>667</v>
      </c>
      <c r="G583" s="368">
        <v>2015</v>
      </c>
      <c r="H583" s="370">
        <v>0</v>
      </c>
      <c r="I583" s="368" t="s">
        <v>591</v>
      </c>
      <c r="J583" s="368" t="s">
        <v>994</v>
      </c>
      <c r="K583" s="59"/>
      <c r="L583" s="59"/>
      <c r="M583" s="521"/>
    </row>
    <row r="584" spans="1:14" s="206" customFormat="1" ht="16.5" x14ac:dyDescent="0.3">
      <c r="A584" s="435">
        <v>295</v>
      </c>
      <c r="B584" s="352" t="s">
        <v>1290</v>
      </c>
      <c r="C584" s="368" t="s">
        <v>936</v>
      </c>
      <c r="D584" s="368" t="s">
        <v>941</v>
      </c>
      <c r="E584" s="368" t="s">
        <v>993</v>
      </c>
      <c r="F584" s="368" t="s">
        <v>667</v>
      </c>
      <c r="G584" s="368">
        <v>2015</v>
      </c>
      <c r="H584" s="370">
        <v>0</v>
      </c>
      <c r="I584" s="368" t="s">
        <v>591</v>
      </c>
      <c r="J584" s="368" t="s">
        <v>994</v>
      </c>
      <c r="K584" s="59"/>
      <c r="L584" s="59"/>
      <c r="M584" s="521"/>
    </row>
    <row r="585" spans="1:14" s="206" customFormat="1" ht="16.5" x14ac:dyDescent="0.3">
      <c r="A585" s="435">
        <v>296</v>
      </c>
      <c r="B585" s="352" t="s">
        <v>1291</v>
      </c>
      <c r="C585" s="368" t="s">
        <v>936</v>
      </c>
      <c r="D585" s="368" t="s">
        <v>941</v>
      </c>
      <c r="E585" s="368" t="s">
        <v>993</v>
      </c>
      <c r="F585" s="368" t="s">
        <v>667</v>
      </c>
      <c r="G585" s="368">
        <v>2015</v>
      </c>
      <c r="H585" s="370">
        <v>0</v>
      </c>
      <c r="I585" s="368" t="s">
        <v>591</v>
      </c>
      <c r="J585" s="368" t="s">
        <v>994</v>
      </c>
      <c r="K585" s="59"/>
      <c r="L585" s="59"/>
      <c r="M585" s="521"/>
    </row>
    <row r="586" spans="1:14" s="206" customFormat="1" ht="16.5" x14ac:dyDescent="0.3">
      <c r="A586" s="435">
        <v>297</v>
      </c>
      <c r="B586" s="352" t="s">
        <v>1292</v>
      </c>
      <c r="C586" s="368" t="s">
        <v>936</v>
      </c>
      <c r="D586" s="368" t="s">
        <v>941</v>
      </c>
      <c r="E586" s="368" t="s">
        <v>993</v>
      </c>
      <c r="F586" s="368" t="s">
        <v>667</v>
      </c>
      <c r="G586" s="368">
        <v>2015</v>
      </c>
      <c r="H586" s="370">
        <v>0</v>
      </c>
      <c r="I586" s="368" t="s">
        <v>591</v>
      </c>
      <c r="J586" s="368" t="s">
        <v>994</v>
      </c>
      <c r="K586" s="59"/>
      <c r="L586" s="59"/>
      <c r="M586" s="521"/>
    </row>
    <row r="587" spans="1:14" s="206" customFormat="1" ht="16.5" x14ac:dyDescent="0.3">
      <c r="A587" s="435">
        <v>298</v>
      </c>
      <c r="B587" s="352" t="s">
        <v>1293</v>
      </c>
      <c r="C587" s="368" t="s">
        <v>936</v>
      </c>
      <c r="D587" s="368" t="s">
        <v>941</v>
      </c>
      <c r="E587" s="368" t="s">
        <v>993</v>
      </c>
      <c r="F587" s="368" t="s">
        <v>667</v>
      </c>
      <c r="G587" s="368">
        <v>2015</v>
      </c>
      <c r="H587" s="370">
        <v>0</v>
      </c>
      <c r="I587" s="368" t="s">
        <v>591</v>
      </c>
      <c r="J587" s="368" t="s">
        <v>994</v>
      </c>
      <c r="K587" s="59"/>
      <c r="L587" s="59"/>
      <c r="M587" s="521"/>
    </row>
    <row r="588" spans="1:14" s="206" customFormat="1" ht="16.5" x14ac:dyDescent="0.3">
      <c r="A588" s="435">
        <v>299</v>
      </c>
      <c r="B588" s="352" t="s">
        <v>1294</v>
      </c>
      <c r="C588" s="368" t="s">
        <v>936</v>
      </c>
      <c r="D588" s="368" t="s">
        <v>941</v>
      </c>
      <c r="E588" s="368" t="s">
        <v>993</v>
      </c>
      <c r="F588" s="368" t="s">
        <v>667</v>
      </c>
      <c r="G588" s="368">
        <v>2015</v>
      </c>
      <c r="H588" s="370">
        <v>0</v>
      </c>
      <c r="I588" s="368" t="s">
        <v>591</v>
      </c>
      <c r="J588" s="368" t="s">
        <v>994</v>
      </c>
      <c r="K588" s="59"/>
      <c r="L588" s="59"/>
      <c r="M588" s="521"/>
    </row>
    <row r="589" spans="1:14" s="206" customFormat="1" ht="16.5" x14ac:dyDescent="0.3">
      <c r="A589" s="435">
        <v>300</v>
      </c>
      <c r="B589" s="352" t="s">
        <v>1295</v>
      </c>
      <c r="C589" s="368" t="s">
        <v>936</v>
      </c>
      <c r="D589" s="368" t="s">
        <v>941</v>
      </c>
      <c r="E589" s="368" t="s">
        <v>993</v>
      </c>
      <c r="F589" s="368" t="s">
        <v>667</v>
      </c>
      <c r="G589" s="368">
        <v>2015</v>
      </c>
      <c r="H589" s="370">
        <v>0</v>
      </c>
      <c r="I589" s="368" t="s">
        <v>591</v>
      </c>
      <c r="J589" s="368" t="s">
        <v>994</v>
      </c>
      <c r="K589" s="59"/>
      <c r="L589" s="59"/>
      <c r="M589" s="521"/>
    </row>
    <row r="590" spans="1:14" s="206" customFormat="1" ht="16.5" x14ac:dyDescent="0.3">
      <c r="A590" s="435">
        <v>301</v>
      </c>
      <c r="B590" s="369" t="s">
        <v>1296</v>
      </c>
      <c r="C590" s="366" t="s">
        <v>936</v>
      </c>
      <c r="D590" s="367" t="s">
        <v>1297</v>
      </c>
      <c r="E590" s="375">
        <v>43891</v>
      </c>
      <c r="F590" s="368" t="s">
        <v>667</v>
      </c>
      <c r="G590" s="368">
        <v>2020</v>
      </c>
      <c r="H590" s="457">
        <f>M590*2</f>
        <v>158400</v>
      </c>
      <c r="I590" s="366" t="s">
        <v>591</v>
      </c>
      <c r="J590" s="368" t="s">
        <v>716</v>
      </c>
      <c r="K590" s="59"/>
      <c r="L590" s="59"/>
      <c r="M590" s="528">
        <v>79200</v>
      </c>
    </row>
    <row r="591" spans="1:14" s="206" customFormat="1" ht="16.5" x14ac:dyDescent="0.3">
      <c r="A591" s="435">
        <v>302</v>
      </c>
      <c r="B591" s="369" t="s">
        <v>1298</v>
      </c>
      <c r="C591" s="366" t="s">
        <v>936</v>
      </c>
      <c r="D591" s="367" t="s">
        <v>1297</v>
      </c>
      <c r="E591" s="375">
        <v>43891</v>
      </c>
      <c r="F591" s="368" t="s">
        <v>667</v>
      </c>
      <c r="G591" s="368">
        <v>2020</v>
      </c>
      <c r="H591" s="457">
        <f>M591*2</f>
        <v>88000</v>
      </c>
      <c r="I591" s="366" t="s">
        <v>591</v>
      </c>
      <c r="J591" s="368" t="s">
        <v>716</v>
      </c>
      <c r="K591" s="59"/>
      <c r="L591" s="59"/>
      <c r="M591" s="528">
        <v>44000</v>
      </c>
    </row>
    <row r="592" spans="1:14" s="206" customFormat="1" ht="16.5" x14ac:dyDescent="0.3">
      <c r="A592" s="435">
        <v>303</v>
      </c>
      <c r="B592" s="369" t="s">
        <v>1299</v>
      </c>
      <c r="C592" s="366" t="s">
        <v>936</v>
      </c>
      <c r="D592" s="367" t="s">
        <v>1297</v>
      </c>
      <c r="E592" s="375">
        <v>43891</v>
      </c>
      <c r="F592" s="368" t="s">
        <v>667</v>
      </c>
      <c r="G592" s="368">
        <v>2020</v>
      </c>
      <c r="H592" s="457">
        <f t="shared" ref="H592:H665" si="0">M592*2</f>
        <v>86200</v>
      </c>
      <c r="I592" s="366" t="s">
        <v>591</v>
      </c>
      <c r="J592" s="368" t="s">
        <v>716</v>
      </c>
      <c r="K592" s="59"/>
      <c r="L592" s="59"/>
      <c r="M592" s="528">
        <v>43100</v>
      </c>
      <c r="N592" s="351">
        <f>S592*2</f>
        <v>0</v>
      </c>
    </row>
    <row r="593" spans="1:14" s="206" customFormat="1" ht="16.5" x14ac:dyDescent="0.3">
      <c r="A593" s="435">
        <v>304</v>
      </c>
      <c r="B593" s="369" t="s">
        <v>1300</v>
      </c>
      <c r="C593" s="366" t="s">
        <v>936</v>
      </c>
      <c r="D593" s="367" t="s">
        <v>1297</v>
      </c>
      <c r="E593" s="375">
        <v>43891</v>
      </c>
      <c r="F593" s="368" t="s">
        <v>667</v>
      </c>
      <c r="G593" s="368">
        <v>2020</v>
      </c>
      <c r="H593" s="457">
        <f t="shared" si="0"/>
        <v>95000</v>
      </c>
      <c r="I593" s="366" t="s">
        <v>591</v>
      </c>
      <c r="J593" s="368" t="s">
        <v>716</v>
      </c>
      <c r="K593" s="59"/>
      <c r="L593" s="59"/>
      <c r="M593" s="528">
        <v>47500</v>
      </c>
      <c r="N593" s="351">
        <f>S593*2</f>
        <v>0</v>
      </c>
    </row>
    <row r="594" spans="1:14" s="206" customFormat="1" ht="16.5" x14ac:dyDescent="0.3">
      <c r="A594" s="435">
        <v>305</v>
      </c>
      <c r="B594" s="369" t="s">
        <v>1301</v>
      </c>
      <c r="C594" s="366" t="s">
        <v>936</v>
      </c>
      <c r="D594" s="367" t="s">
        <v>1297</v>
      </c>
      <c r="E594" s="375">
        <v>43891</v>
      </c>
      <c r="F594" s="368" t="s">
        <v>667</v>
      </c>
      <c r="G594" s="368">
        <v>2020</v>
      </c>
      <c r="H594" s="457">
        <f t="shared" si="0"/>
        <v>149600</v>
      </c>
      <c r="I594" s="366" t="s">
        <v>591</v>
      </c>
      <c r="J594" s="368" t="s">
        <v>716</v>
      </c>
      <c r="K594" s="59"/>
      <c r="L594" s="59"/>
      <c r="M594" s="528">
        <v>74800</v>
      </c>
      <c r="N594" s="351">
        <f t="shared" ref="N594:N667" si="1">S594*2</f>
        <v>0</v>
      </c>
    </row>
    <row r="595" spans="1:14" s="206" customFormat="1" ht="16.5" x14ac:dyDescent="0.3">
      <c r="A595" s="435">
        <v>306</v>
      </c>
      <c r="B595" s="369" t="s">
        <v>1302</v>
      </c>
      <c r="C595" s="366" t="s">
        <v>936</v>
      </c>
      <c r="D595" s="367" t="s">
        <v>1297</v>
      </c>
      <c r="E595" s="375">
        <v>43891</v>
      </c>
      <c r="F595" s="368" t="s">
        <v>667</v>
      </c>
      <c r="G595" s="368">
        <v>2020</v>
      </c>
      <c r="H595" s="457">
        <f t="shared" si="0"/>
        <v>167200</v>
      </c>
      <c r="I595" s="366" t="s">
        <v>591</v>
      </c>
      <c r="J595" s="368" t="s">
        <v>716</v>
      </c>
      <c r="K595" s="59"/>
      <c r="L595" s="59"/>
      <c r="M595" s="528">
        <v>83600</v>
      </c>
      <c r="N595" s="351">
        <f t="shared" si="1"/>
        <v>0</v>
      </c>
    </row>
    <row r="596" spans="1:14" s="206" customFormat="1" ht="16.5" x14ac:dyDescent="0.3">
      <c r="A596" s="435">
        <v>307</v>
      </c>
      <c r="B596" s="369" t="s">
        <v>1303</v>
      </c>
      <c r="C596" s="366" t="s">
        <v>936</v>
      </c>
      <c r="D596" s="367" t="s">
        <v>1297</v>
      </c>
      <c r="E596" s="375">
        <v>43891</v>
      </c>
      <c r="F596" s="368" t="s">
        <v>667</v>
      </c>
      <c r="G596" s="368">
        <v>2020</v>
      </c>
      <c r="H596" s="457">
        <f t="shared" si="0"/>
        <v>140800</v>
      </c>
      <c r="I596" s="366" t="s">
        <v>591</v>
      </c>
      <c r="J596" s="368" t="s">
        <v>716</v>
      </c>
      <c r="K596" s="59"/>
      <c r="L596" s="59"/>
      <c r="M596" s="528">
        <v>70400</v>
      </c>
      <c r="N596" s="351">
        <f t="shared" si="1"/>
        <v>0</v>
      </c>
    </row>
    <row r="597" spans="1:14" s="206" customFormat="1" ht="16.5" x14ac:dyDescent="0.3">
      <c r="A597" s="435">
        <v>308</v>
      </c>
      <c r="B597" s="369" t="s">
        <v>1304</v>
      </c>
      <c r="C597" s="366" t="s">
        <v>936</v>
      </c>
      <c r="D597" s="367" t="s">
        <v>1297</v>
      </c>
      <c r="E597" s="375">
        <v>43891</v>
      </c>
      <c r="F597" s="368" t="s">
        <v>667</v>
      </c>
      <c r="G597" s="368">
        <v>2020</v>
      </c>
      <c r="H597" s="457">
        <f t="shared" si="0"/>
        <v>103800</v>
      </c>
      <c r="I597" s="366" t="s">
        <v>591</v>
      </c>
      <c r="J597" s="368" t="s">
        <v>716</v>
      </c>
      <c r="K597" s="59"/>
      <c r="L597" s="59"/>
      <c r="M597" s="528">
        <v>51900</v>
      </c>
      <c r="N597" s="351">
        <f t="shared" si="1"/>
        <v>0</v>
      </c>
    </row>
    <row r="598" spans="1:14" s="206" customFormat="1" ht="16.5" x14ac:dyDescent="0.3">
      <c r="A598" s="435">
        <v>309</v>
      </c>
      <c r="B598" s="369" t="s">
        <v>1305</v>
      </c>
      <c r="C598" s="366" t="s">
        <v>936</v>
      </c>
      <c r="D598" s="367" t="s">
        <v>1297</v>
      </c>
      <c r="E598" s="375">
        <v>43891</v>
      </c>
      <c r="F598" s="368" t="s">
        <v>667</v>
      </c>
      <c r="G598" s="368">
        <v>2020</v>
      </c>
      <c r="H598" s="457">
        <f t="shared" si="0"/>
        <v>121400</v>
      </c>
      <c r="I598" s="366" t="s">
        <v>591</v>
      </c>
      <c r="J598" s="368" t="s">
        <v>716</v>
      </c>
      <c r="K598" s="59"/>
      <c r="L598" s="59"/>
      <c r="M598" s="528">
        <v>60700</v>
      </c>
      <c r="N598" s="351">
        <f t="shared" si="1"/>
        <v>0</v>
      </c>
    </row>
    <row r="599" spans="1:14" s="206" customFormat="1" ht="16.5" x14ac:dyDescent="0.3">
      <c r="A599" s="435">
        <v>310</v>
      </c>
      <c r="B599" s="369" t="s">
        <v>1306</v>
      </c>
      <c r="C599" s="366" t="s">
        <v>936</v>
      </c>
      <c r="D599" s="367" t="s">
        <v>1297</v>
      </c>
      <c r="E599" s="375">
        <v>43891</v>
      </c>
      <c r="F599" s="368" t="s">
        <v>667</v>
      </c>
      <c r="G599" s="368">
        <v>2020</v>
      </c>
      <c r="H599" s="457">
        <f t="shared" si="0"/>
        <v>96800</v>
      </c>
      <c r="I599" s="366" t="s">
        <v>591</v>
      </c>
      <c r="J599" s="368" t="s">
        <v>716</v>
      </c>
      <c r="K599" s="59"/>
      <c r="L599" s="59"/>
      <c r="M599" s="528">
        <v>48400</v>
      </c>
      <c r="N599" s="351">
        <f t="shared" si="1"/>
        <v>0</v>
      </c>
    </row>
    <row r="600" spans="1:14" s="206" customFormat="1" ht="16.5" x14ac:dyDescent="0.3">
      <c r="A600" s="435">
        <v>311</v>
      </c>
      <c r="B600" s="369" t="s">
        <v>1307</v>
      </c>
      <c r="C600" s="366" t="s">
        <v>936</v>
      </c>
      <c r="D600" s="367" t="s">
        <v>1297</v>
      </c>
      <c r="E600" s="375">
        <v>43891</v>
      </c>
      <c r="F600" s="368" t="s">
        <v>667</v>
      </c>
      <c r="G600" s="368">
        <v>2020</v>
      </c>
      <c r="H600" s="457">
        <f t="shared" si="0"/>
        <v>114400</v>
      </c>
      <c r="I600" s="366" t="s">
        <v>591</v>
      </c>
      <c r="J600" s="368" t="s">
        <v>716</v>
      </c>
      <c r="K600" s="59"/>
      <c r="L600" s="59"/>
      <c r="M600" s="528">
        <v>57200</v>
      </c>
      <c r="N600" s="351">
        <f t="shared" si="1"/>
        <v>0</v>
      </c>
    </row>
    <row r="601" spans="1:14" s="206" customFormat="1" ht="16.5" x14ac:dyDescent="0.3">
      <c r="A601" s="435">
        <v>312</v>
      </c>
      <c r="B601" s="369" t="s">
        <v>1308</v>
      </c>
      <c r="C601" s="366" t="s">
        <v>936</v>
      </c>
      <c r="D601" s="367" t="s">
        <v>1297</v>
      </c>
      <c r="E601" s="375">
        <v>43891</v>
      </c>
      <c r="F601" s="368" t="s">
        <v>667</v>
      </c>
      <c r="G601" s="368">
        <v>2020</v>
      </c>
      <c r="H601" s="457">
        <f t="shared" si="0"/>
        <v>174200</v>
      </c>
      <c r="I601" s="366" t="s">
        <v>591</v>
      </c>
      <c r="J601" s="368" t="s">
        <v>716</v>
      </c>
      <c r="K601" s="59"/>
      <c r="L601" s="59"/>
      <c r="M601" s="528">
        <v>87100</v>
      </c>
      <c r="N601" s="351">
        <f t="shared" si="1"/>
        <v>0</v>
      </c>
    </row>
    <row r="602" spans="1:14" s="206" customFormat="1" ht="16.5" x14ac:dyDescent="0.3">
      <c r="A602" s="435">
        <v>313</v>
      </c>
      <c r="B602" s="369" t="s">
        <v>1309</v>
      </c>
      <c r="C602" s="366" t="s">
        <v>936</v>
      </c>
      <c r="D602" s="367" t="s">
        <v>1297</v>
      </c>
      <c r="E602" s="375">
        <v>43891</v>
      </c>
      <c r="F602" s="368" t="s">
        <v>667</v>
      </c>
      <c r="G602" s="368">
        <v>2020</v>
      </c>
      <c r="H602" s="457">
        <f t="shared" si="0"/>
        <v>69400</v>
      </c>
      <c r="I602" s="366" t="s">
        <v>591</v>
      </c>
      <c r="J602" s="368" t="s">
        <v>716</v>
      </c>
      <c r="K602" s="59"/>
      <c r="L602" s="59"/>
      <c r="M602" s="528">
        <v>34700</v>
      </c>
      <c r="N602" s="351">
        <f t="shared" si="1"/>
        <v>0</v>
      </c>
    </row>
    <row r="603" spans="1:14" s="206" customFormat="1" ht="16.5" x14ac:dyDescent="0.3">
      <c r="A603" s="435">
        <v>314</v>
      </c>
      <c r="B603" s="369" t="s">
        <v>1310</v>
      </c>
      <c r="C603" s="366" t="s">
        <v>936</v>
      </c>
      <c r="D603" s="367" t="s">
        <v>1297</v>
      </c>
      <c r="E603" s="375">
        <v>43891</v>
      </c>
      <c r="F603" s="368" t="s">
        <v>667</v>
      </c>
      <c r="G603" s="368">
        <v>2020</v>
      </c>
      <c r="H603" s="457">
        <f t="shared" si="0"/>
        <v>75600</v>
      </c>
      <c r="I603" s="366" t="s">
        <v>591</v>
      </c>
      <c r="J603" s="368" t="s">
        <v>716</v>
      </c>
      <c r="K603" s="59"/>
      <c r="L603" s="59"/>
      <c r="M603" s="529">
        <v>37800</v>
      </c>
      <c r="N603" s="351">
        <f t="shared" si="1"/>
        <v>0</v>
      </c>
    </row>
    <row r="604" spans="1:14" s="206" customFormat="1" ht="16.5" x14ac:dyDescent="0.3">
      <c r="A604" s="435">
        <v>315</v>
      </c>
      <c r="B604" s="369" t="s">
        <v>1311</v>
      </c>
      <c r="C604" s="366" t="s">
        <v>936</v>
      </c>
      <c r="D604" s="367" t="s">
        <v>1297</v>
      </c>
      <c r="E604" s="375">
        <v>43891</v>
      </c>
      <c r="F604" s="368" t="s">
        <v>667</v>
      </c>
      <c r="G604" s="368">
        <v>2020</v>
      </c>
      <c r="H604" s="457">
        <f t="shared" si="0"/>
        <v>140800</v>
      </c>
      <c r="I604" s="366" t="s">
        <v>591</v>
      </c>
      <c r="J604" s="368" t="s">
        <v>716</v>
      </c>
      <c r="K604" s="59"/>
      <c r="L604" s="59"/>
      <c r="M604" s="528">
        <v>70400</v>
      </c>
      <c r="N604" s="351">
        <f t="shared" si="1"/>
        <v>0</v>
      </c>
    </row>
    <row r="605" spans="1:14" s="206" customFormat="1" ht="16.5" x14ac:dyDescent="0.3">
      <c r="A605" s="435">
        <v>316</v>
      </c>
      <c r="B605" s="369" t="s">
        <v>1312</v>
      </c>
      <c r="C605" s="366" t="s">
        <v>936</v>
      </c>
      <c r="D605" s="367" t="s">
        <v>1297</v>
      </c>
      <c r="E605" s="375">
        <v>43891</v>
      </c>
      <c r="F605" s="368" t="s">
        <v>667</v>
      </c>
      <c r="G605" s="368">
        <v>2020</v>
      </c>
      <c r="H605" s="457">
        <f t="shared" si="0"/>
        <v>103800</v>
      </c>
      <c r="I605" s="366" t="s">
        <v>591</v>
      </c>
      <c r="J605" s="368" t="s">
        <v>716</v>
      </c>
      <c r="K605" s="59"/>
      <c r="L605" s="59"/>
      <c r="M605" s="529">
        <v>51900</v>
      </c>
      <c r="N605" s="351">
        <f t="shared" si="1"/>
        <v>0</v>
      </c>
    </row>
    <row r="606" spans="1:14" s="206" customFormat="1" ht="16.5" x14ac:dyDescent="0.3">
      <c r="A606" s="435">
        <v>317</v>
      </c>
      <c r="B606" s="369" t="s">
        <v>1313</v>
      </c>
      <c r="C606" s="366" t="s">
        <v>936</v>
      </c>
      <c r="D606" s="367" t="s">
        <v>1297</v>
      </c>
      <c r="E606" s="375">
        <v>43891</v>
      </c>
      <c r="F606" s="368" t="s">
        <v>667</v>
      </c>
      <c r="G606" s="368">
        <v>2020</v>
      </c>
      <c r="H606" s="457">
        <f t="shared" si="0"/>
        <v>114400</v>
      </c>
      <c r="I606" s="366" t="s">
        <v>591</v>
      </c>
      <c r="J606" s="368" t="s">
        <v>716</v>
      </c>
      <c r="K606" s="59"/>
      <c r="L606" s="59"/>
      <c r="M606" s="530">
        <v>57200</v>
      </c>
      <c r="N606" s="351">
        <f t="shared" si="1"/>
        <v>0</v>
      </c>
    </row>
    <row r="607" spans="1:14" s="206" customFormat="1" ht="16.5" x14ac:dyDescent="0.3">
      <c r="A607" s="435">
        <v>318</v>
      </c>
      <c r="B607" s="369" t="s">
        <v>1314</v>
      </c>
      <c r="C607" s="366" t="s">
        <v>936</v>
      </c>
      <c r="D607" s="367" t="s">
        <v>1297</v>
      </c>
      <c r="E607" s="375">
        <v>43891</v>
      </c>
      <c r="F607" s="368" t="s">
        <v>667</v>
      </c>
      <c r="G607" s="368">
        <v>2020</v>
      </c>
      <c r="H607" s="457">
        <f t="shared" si="0"/>
        <v>68600</v>
      </c>
      <c r="I607" s="366" t="s">
        <v>591</v>
      </c>
      <c r="J607" s="368" t="s">
        <v>716</v>
      </c>
      <c r="K607" s="59"/>
      <c r="L607" s="59"/>
      <c r="M607" s="528">
        <v>34300</v>
      </c>
      <c r="N607" s="351">
        <f t="shared" si="1"/>
        <v>0</v>
      </c>
    </row>
    <row r="608" spans="1:14" s="206" customFormat="1" ht="16.5" x14ac:dyDescent="0.3">
      <c r="A608" s="435">
        <v>319</v>
      </c>
      <c r="B608" s="369" t="s">
        <v>1315</v>
      </c>
      <c r="C608" s="366" t="s">
        <v>936</v>
      </c>
      <c r="D608" s="367" t="s">
        <v>1297</v>
      </c>
      <c r="E608" s="375">
        <v>43891</v>
      </c>
      <c r="F608" s="368" t="s">
        <v>667</v>
      </c>
      <c r="G608" s="368">
        <v>2020</v>
      </c>
      <c r="H608" s="457">
        <f t="shared" si="0"/>
        <v>103800</v>
      </c>
      <c r="I608" s="366" t="s">
        <v>591</v>
      </c>
      <c r="J608" s="368" t="s">
        <v>716</v>
      </c>
      <c r="K608" s="59"/>
      <c r="L608" s="59"/>
      <c r="M608" s="528">
        <v>51900</v>
      </c>
      <c r="N608" s="351">
        <f t="shared" si="1"/>
        <v>0</v>
      </c>
    </row>
    <row r="609" spans="1:14" s="206" customFormat="1" ht="16.5" x14ac:dyDescent="0.3">
      <c r="A609" s="366"/>
      <c r="B609" s="396" t="s">
        <v>1026</v>
      </c>
      <c r="C609" s="368"/>
      <c r="D609" s="416"/>
      <c r="E609" s="366"/>
      <c r="F609" s="425"/>
      <c r="G609" s="417"/>
      <c r="H609" s="426">
        <f>SUM(H567:H608)</f>
        <v>2172200</v>
      </c>
      <c r="I609" s="368"/>
      <c r="J609" s="368"/>
      <c r="K609" s="59"/>
      <c r="L609" s="59"/>
      <c r="M609" s="528"/>
      <c r="N609" s="351">
        <f t="shared" si="1"/>
        <v>0</v>
      </c>
    </row>
    <row r="610" spans="1:14" s="206" customFormat="1" ht="16.5" x14ac:dyDescent="0.3">
      <c r="A610" s="427"/>
      <c r="B610" s="428"/>
      <c r="C610" s="387"/>
      <c r="D610" s="428"/>
      <c r="E610" s="383"/>
      <c r="F610" s="429"/>
      <c r="G610" s="387"/>
      <c r="H610" s="430"/>
      <c r="I610" s="387"/>
      <c r="J610" s="387"/>
      <c r="K610" s="59"/>
      <c r="L610" s="59"/>
      <c r="M610" s="528"/>
      <c r="N610" s="351">
        <f t="shared" si="1"/>
        <v>0</v>
      </c>
    </row>
    <row r="611" spans="1:14" s="206" customFormat="1" x14ac:dyDescent="0.25">
      <c r="A611" s="588" t="s">
        <v>246</v>
      </c>
      <c r="B611" s="360" t="s">
        <v>571</v>
      </c>
      <c r="C611" s="590" t="s">
        <v>572</v>
      </c>
      <c r="D611" s="590"/>
      <c r="E611" s="590"/>
      <c r="F611" s="489" t="s">
        <v>573</v>
      </c>
      <c r="G611" s="489" t="s">
        <v>574</v>
      </c>
      <c r="H611" s="361" t="s">
        <v>575</v>
      </c>
      <c r="I611" s="486" t="s">
        <v>576</v>
      </c>
      <c r="J611" s="591" t="s">
        <v>577</v>
      </c>
      <c r="K611" s="59"/>
      <c r="L611" s="59"/>
      <c r="M611" s="528"/>
      <c r="N611" s="351"/>
    </row>
    <row r="612" spans="1:14" s="206" customFormat="1" x14ac:dyDescent="0.25">
      <c r="A612" s="589"/>
      <c r="B612" s="362" t="s">
        <v>578</v>
      </c>
      <c r="C612" s="484" t="s">
        <v>579</v>
      </c>
      <c r="D612" s="484" t="s">
        <v>580</v>
      </c>
      <c r="E612" s="484" t="s">
        <v>581</v>
      </c>
      <c r="F612" s="490" t="s">
        <v>582</v>
      </c>
      <c r="G612" s="490" t="s">
        <v>583</v>
      </c>
      <c r="H612" s="363" t="s">
        <v>583</v>
      </c>
      <c r="I612" s="487" t="s">
        <v>584</v>
      </c>
      <c r="J612" s="591"/>
      <c r="K612" s="59"/>
      <c r="L612" s="59"/>
      <c r="M612" s="528"/>
      <c r="N612" s="351"/>
    </row>
    <row r="613" spans="1:14" s="206" customFormat="1" ht="16.5" x14ac:dyDescent="0.3">
      <c r="A613" s="366"/>
      <c r="B613" s="396" t="s">
        <v>1027</v>
      </c>
      <c r="C613" s="368"/>
      <c r="D613" s="416"/>
      <c r="E613" s="366"/>
      <c r="F613" s="425"/>
      <c r="G613" s="417"/>
      <c r="H613" s="426">
        <f>H609</f>
        <v>2172200</v>
      </c>
      <c r="I613" s="368"/>
      <c r="J613" s="368"/>
      <c r="K613" s="59"/>
      <c r="L613" s="59"/>
      <c r="M613" s="528"/>
      <c r="N613" s="351"/>
    </row>
    <row r="614" spans="1:14" s="206" customFormat="1" ht="16.5" x14ac:dyDescent="0.3">
      <c r="A614" s="435">
        <v>320</v>
      </c>
      <c r="B614" s="369" t="s">
        <v>1316</v>
      </c>
      <c r="C614" s="366" t="s">
        <v>936</v>
      </c>
      <c r="D614" s="367" t="s">
        <v>1297</v>
      </c>
      <c r="E614" s="375">
        <v>43891</v>
      </c>
      <c r="F614" s="368" t="s">
        <v>667</v>
      </c>
      <c r="G614" s="368">
        <v>2020</v>
      </c>
      <c r="H614" s="457">
        <f t="shared" si="0"/>
        <v>176000</v>
      </c>
      <c r="I614" s="366" t="s">
        <v>591</v>
      </c>
      <c r="J614" s="368" t="s">
        <v>716</v>
      </c>
      <c r="K614" s="59"/>
      <c r="L614" s="59"/>
      <c r="M614" s="528">
        <v>88000</v>
      </c>
      <c r="N614" s="351"/>
    </row>
    <row r="615" spans="1:14" s="206" customFormat="1" ht="16.5" x14ac:dyDescent="0.3">
      <c r="A615" s="435">
        <v>321</v>
      </c>
      <c r="B615" s="369" t="s">
        <v>1317</v>
      </c>
      <c r="C615" s="366" t="s">
        <v>936</v>
      </c>
      <c r="D615" s="367" t="s">
        <v>1297</v>
      </c>
      <c r="E615" s="375">
        <v>43891</v>
      </c>
      <c r="F615" s="368" t="s">
        <v>667</v>
      </c>
      <c r="G615" s="368">
        <v>2020</v>
      </c>
      <c r="H615" s="457">
        <f t="shared" si="0"/>
        <v>103800</v>
      </c>
      <c r="I615" s="366" t="s">
        <v>591</v>
      </c>
      <c r="J615" s="368" t="s">
        <v>716</v>
      </c>
      <c r="K615" s="59"/>
      <c r="L615" s="59"/>
      <c r="M615" s="528">
        <v>51900</v>
      </c>
      <c r="N615" s="351"/>
    </row>
    <row r="616" spans="1:14" s="206" customFormat="1" ht="16.5" x14ac:dyDescent="0.3">
      <c r="A616" s="435">
        <v>322</v>
      </c>
      <c r="B616" s="369" t="s">
        <v>1318</v>
      </c>
      <c r="C616" s="366" t="s">
        <v>936</v>
      </c>
      <c r="D616" s="367" t="s">
        <v>1297</v>
      </c>
      <c r="E616" s="375">
        <v>43891</v>
      </c>
      <c r="F616" s="368" t="s">
        <v>667</v>
      </c>
      <c r="G616" s="368">
        <v>2020</v>
      </c>
      <c r="H616" s="457">
        <f t="shared" si="0"/>
        <v>103800</v>
      </c>
      <c r="I616" s="366" t="s">
        <v>591</v>
      </c>
      <c r="J616" s="368" t="s">
        <v>716</v>
      </c>
      <c r="K616" s="59"/>
      <c r="L616" s="59"/>
      <c r="M616" s="528">
        <v>51900</v>
      </c>
      <c r="N616" s="351">
        <f t="shared" si="1"/>
        <v>0</v>
      </c>
    </row>
    <row r="617" spans="1:14" s="206" customFormat="1" ht="16.5" x14ac:dyDescent="0.3">
      <c r="A617" s="435">
        <v>323</v>
      </c>
      <c r="B617" s="369" t="s">
        <v>1319</v>
      </c>
      <c r="C617" s="366" t="s">
        <v>936</v>
      </c>
      <c r="D617" s="367" t="s">
        <v>1297</v>
      </c>
      <c r="E617" s="375">
        <v>43891</v>
      </c>
      <c r="F617" s="368" t="s">
        <v>667</v>
      </c>
      <c r="G617" s="368">
        <v>2020</v>
      </c>
      <c r="H617" s="457">
        <f t="shared" si="0"/>
        <v>75600</v>
      </c>
      <c r="I617" s="366" t="s">
        <v>591</v>
      </c>
      <c r="J617" s="368" t="s">
        <v>716</v>
      </c>
      <c r="K617" s="59"/>
      <c r="L617" s="59"/>
      <c r="M617" s="531">
        <v>37800</v>
      </c>
      <c r="N617" s="351">
        <f t="shared" si="1"/>
        <v>0</v>
      </c>
    </row>
    <row r="618" spans="1:14" s="206" customFormat="1" ht="16.5" x14ac:dyDescent="0.3">
      <c r="A618" s="435">
        <v>324</v>
      </c>
      <c r="B618" s="369" t="s">
        <v>1320</v>
      </c>
      <c r="C618" s="366" t="s">
        <v>936</v>
      </c>
      <c r="D618" s="367" t="s">
        <v>1297</v>
      </c>
      <c r="E618" s="375">
        <v>43891</v>
      </c>
      <c r="F618" s="368" t="s">
        <v>667</v>
      </c>
      <c r="G618" s="368">
        <v>2020</v>
      </c>
      <c r="H618" s="457">
        <f t="shared" si="0"/>
        <v>79200</v>
      </c>
      <c r="I618" s="366" t="s">
        <v>591</v>
      </c>
      <c r="J618" s="368" t="s">
        <v>716</v>
      </c>
      <c r="K618" s="59"/>
      <c r="L618" s="59"/>
      <c r="M618" s="528">
        <v>39600</v>
      </c>
      <c r="N618" s="351">
        <f t="shared" si="1"/>
        <v>0</v>
      </c>
    </row>
    <row r="619" spans="1:14" s="206" customFormat="1" ht="16.5" x14ac:dyDescent="0.3">
      <c r="A619" s="435">
        <v>325</v>
      </c>
      <c r="B619" s="369" t="s">
        <v>1321</v>
      </c>
      <c r="C619" s="366" t="s">
        <v>936</v>
      </c>
      <c r="D619" s="367" t="s">
        <v>1297</v>
      </c>
      <c r="E619" s="375">
        <v>43891</v>
      </c>
      <c r="F619" s="368" t="s">
        <v>667</v>
      </c>
      <c r="G619" s="368">
        <v>2020</v>
      </c>
      <c r="H619" s="457">
        <f t="shared" si="0"/>
        <v>95000</v>
      </c>
      <c r="I619" s="366" t="s">
        <v>591</v>
      </c>
      <c r="J619" s="368" t="s">
        <v>716</v>
      </c>
      <c r="K619" s="59"/>
      <c r="L619" s="59"/>
      <c r="M619" s="528">
        <v>47500</v>
      </c>
      <c r="N619" s="351">
        <f t="shared" si="1"/>
        <v>0</v>
      </c>
    </row>
    <row r="620" spans="1:14" s="206" customFormat="1" ht="16.5" x14ac:dyDescent="0.3">
      <c r="A620" s="435">
        <v>326</v>
      </c>
      <c r="B620" s="369" t="s">
        <v>1322</v>
      </c>
      <c r="C620" s="366" t="s">
        <v>936</v>
      </c>
      <c r="D620" s="367" t="s">
        <v>1297</v>
      </c>
      <c r="E620" s="375">
        <v>43891</v>
      </c>
      <c r="F620" s="368" t="s">
        <v>667</v>
      </c>
      <c r="G620" s="368">
        <v>2020</v>
      </c>
      <c r="H620" s="457">
        <f t="shared" si="0"/>
        <v>95000</v>
      </c>
      <c r="I620" s="366" t="s">
        <v>591</v>
      </c>
      <c r="J620" s="368" t="s">
        <v>716</v>
      </c>
      <c r="K620" s="59"/>
      <c r="L620" s="59"/>
      <c r="M620" s="528">
        <v>47500</v>
      </c>
      <c r="N620" s="351">
        <f t="shared" si="1"/>
        <v>0</v>
      </c>
    </row>
    <row r="621" spans="1:14" s="206" customFormat="1" ht="16.5" x14ac:dyDescent="0.3">
      <c r="A621" s="435">
        <v>327</v>
      </c>
      <c r="B621" s="369" t="s">
        <v>1323</v>
      </c>
      <c r="C621" s="366" t="s">
        <v>936</v>
      </c>
      <c r="D621" s="367" t="s">
        <v>1297</v>
      </c>
      <c r="E621" s="375">
        <v>43891</v>
      </c>
      <c r="F621" s="368" t="s">
        <v>667</v>
      </c>
      <c r="G621" s="368">
        <v>2020</v>
      </c>
      <c r="H621" s="457">
        <f t="shared" si="0"/>
        <v>95000</v>
      </c>
      <c r="I621" s="366" t="s">
        <v>591</v>
      </c>
      <c r="J621" s="368" t="s">
        <v>716</v>
      </c>
      <c r="K621" s="59"/>
      <c r="L621" s="59"/>
      <c r="M621" s="528">
        <v>47500</v>
      </c>
      <c r="N621" s="351">
        <f t="shared" si="1"/>
        <v>0</v>
      </c>
    </row>
    <row r="622" spans="1:14" s="206" customFormat="1" ht="16.5" x14ac:dyDescent="0.3">
      <c r="A622" s="435">
        <v>328</v>
      </c>
      <c r="B622" s="369" t="s">
        <v>1324</v>
      </c>
      <c r="C622" s="366" t="s">
        <v>936</v>
      </c>
      <c r="D622" s="367" t="s">
        <v>1297</v>
      </c>
      <c r="E622" s="375">
        <v>43891</v>
      </c>
      <c r="F622" s="368" t="s">
        <v>667</v>
      </c>
      <c r="G622" s="368">
        <v>2020</v>
      </c>
      <c r="H622" s="457">
        <f t="shared" si="0"/>
        <v>95000</v>
      </c>
      <c r="I622" s="366" t="s">
        <v>591</v>
      </c>
      <c r="J622" s="368" t="s">
        <v>716</v>
      </c>
      <c r="K622" s="59"/>
      <c r="L622" s="59"/>
      <c r="M622" s="528">
        <v>47500</v>
      </c>
      <c r="N622" s="351">
        <f t="shared" si="1"/>
        <v>0</v>
      </c>
    </row>
    <row r="623" spans="1:14" s="206" customFormat="1" ht="16.5" x14ac:dyDescent="0.3">
      <c r="A623" s="435">
        <v>329</v>
      </c>
      <c r="B623" s="369" t="s">
        <v>1325</v>
      </c>
      <c r="C623" s="366" t="s">
        <v>936</v>
      </c>
      <c r="D623" s="367" t="s">
        <v>1297</v>
      </c>
      <c r="E623" s="375">
        <v>43891</v>
      </c>
      <c r="F623" s="368" t="s">
        <v>667</v>
      </c>
      <c r="G623" s="368">
        <v>2020</v>
      </c>
      <c r="H623" s="457">
        <f>M623*2</f>
        <v>95000</v>
      </c>
      <c r="I623" s="366" t="s">
        <v>591</v>
      </c>
      <c r="J623" s="368" t="s">
        <v>716</v>
      </c>
      <c r="K623" s="59"/>
      <c r="L623" s="59"/>
      <c r="M623" s="528">
        <v>47500</v>
      </c>
      <c r="N623" s="351">
        <f t="shared" si="1"/>
        <v>0</v>
      </c>
    </row>
    <row r="624" spans="1:14" s="206" customFormat="1" ht="16.5" x14ac:dyDescent="0.3">
      <c r="A624" s="435">
        <v>330</v>
      </c>
      <c r="B624" s="369" t="s">
        <v>1326</v>
      </c>
      <c r="C624" s="366" t="s">
        <v>936</v>
      </c>
      <c r="D624" s="367" t="s">
        <v>1297</v>
      </c>
      <c r="E624" s="375">
        <v>43891</v>
      </c>
      <c r="F624" s="368" t="s">
        <v>667</v>
      </c>
      <c r="G624" s="368">
        <v>2020</v>
      </c>
      <c r="H624" s="457">
        <f>M624*2</f>
        <v>95000</v>
      </c>
      <c r="I624" s="366" t="s">
        <v>591</v>
      </c>
      <c r="J624" s="368" t="s">
        <v>716</v>
      </c>
      <c r="K624" s="59"/>
      <c r="L624" s="59"/>
      <c r="M624" s="528">
        <v>47500</v>
      </c>
      <c r="N624" s="351">
        <f t="shared" si="1"/>
        <v>0</v>
      </c>
    </row>
    <row r="625" spans="1:14" s="206" customFormat="1" ht="16.5" x14ac:dyDescent="0.3">
      <c r="A625" s="435">
        <v>331</v>
      </c>
      <c r="B625" s="369" t="s">
        <v>1327</v>
      </c>
      <c r="C625" s="366" t="s">
        <v>936</v>
      </c>
      <c r="D625" s="367" t="s">
        <v>1297</v>
      </c>
      <c r="E625" s="375">
        <v>43891</v>
      </c>
      <c r="F625" s="368" t="s">
        <v>667</v>
      </c>
      <c r="G625" s="368">
        <v>2020</v>
      </c>
      <c r="H625" s="457">
        <f t="shared" si="0"/>
        <v>176000</v>
      </c>
      <c r="I625" s="366" t="s">
        <v>591</v>
      </c>
      <c r="J625" s="368" t="s">
        <v>716</v>
      </c>
      <c r="K625" s="59"/>
      <c r="L625" s="59"/>
      <c r="M625" s="528">
        <v>88000</v>
      </c>
      <c r="N625" s="351"/>
    </row>
    <row r="626" spans="1:14" s="206" customFormat="1" ht="16.5" x14ac:dyDescent="0.3">
      <c r="A626" s="435">
        <v>332</v>
      </c>
      <c r="B626" s="369" t="s">
        <v>1328</v>
      </c>
      <c r="C626" s="366" t="s">
        <v>936</v>
      </c>
      <c r="D626" s="367" t="s">
        <v>1297</v>
      </c>
      <c r="E626" s="375">
        <v>43891</v>
      </c>
      <c r="F626" s="368" t="s">
        <v>667</v>
      </c>
      <c r="G626" s="368">
        <v>2020</v>
      </c>
      <c r="H626" s="457">
        <f t="shared" si="0"/>
        <v>89600</v>
      </c>
      <c r="I626" s="366" t="s">
        <v>591</v>
      </c>
      <c r="J626" s="368" t="s">
        <v>716</v>
      </c>
      <c r="K626" s="59"/>
      <c r="L626" s="59"/>
      <c r="M626" s="528">
        <v>44800</v>
      </c>
      <c r="N626" s="351"/>
    </row>
    <row r="627" spans="1:14" s="206" customFormat="1" ht="16.5" x14ac:dyDescent="0.3">
      <c r="A627" s="435">
        <v>333</v>
      </c>
      <c r="B627" s="369" t="s">
        <v>1329</v>
      </c>
      <c r="C627" s="366" t="s">
        <v>936</v>
      </c>
      <c r="D627" s="367" t="s">
        <v>1297</v>
      </c>
      <c r="E627" s="375">
        <v>43891</v>
      </c>
      <c r="F627" s="368" t="s">
        <v>667</v>
      </c>
      <c r="G627" s="368">
        <v>2020</v>
      </c>
      <c r="H627" s="457">
        <f t="shared" si="0"/>
        <v>107200</v>
      </c>
      <c r="I627" s="366" t="s">
        <v>591</v>
      </c>
      <c r="J627" s="368" t="s">
        <v>716</v>
      </c>
      <c r="K627" s="59"/>
      <c r="L627" s="59"/>
      <c r="M627" s="528">
        <v>53600</v>
      </c>
      <c r="N627" s="351">
        <f t="shared" si="1"/>
        <v>0</v>
      </c>
    </row>
    <row r="628" spans="1:14" s="206" customFormat="1" ht="16.5" x14ac:dyDescent="0.3">
      <c r="A628" s="435">
        <v>334</v>
      </c>
      <c r="B628" s="369" t="s">
        <v>1330</v>
      </c>
      <c r="C628" s="366" t="s">
        <v>936</v>
      </c>
      <c r="D628" s="367" t="s">
        <v>1297</v>
      </c>
      <c r="E628" s="375">
        <v>43891</v>
      </c>
      <c r="F628" s="368" t="s">
        <v>667</v>
      </c>
      <c r="G628" s="368">
        <v>2020</v>
      </c>
      <c r="H628" s="457">
        <f t="shared" si="0"/>
        <v>103800</v>
      </c>
      <c r="I628" s="366" t="s">
        <v>591</v>
      </c>
      <c r="J628" s="368" t="s">
        <v>716</v>
      </c>
      <c r="K628" s="59"/>
      <c r="L628" s="59"/>
      <c r="M628" s="528">
        <v>51900</v>
      </c>
      <c r="N628" s="351">
        <f t="shared" si="1"/>
        <v>0</v>
      </c>
    </row>
    <row r="629" spans="1:14" s="206" customFormat="1" ht="16.5" x14ac:dyDescent="0.3">
      <c r="A629" s="435">
        <v>335</v>
      </c>
      <c r="B629" s="369" t="s">
        <v>1331</v>
      </c>
      <c r="C629" s="366" t="s">
        <v>936</v>
      </c>
      <c r="D629" s="367" t="s">
        <v>1297</v>
      </c>
      <c r="E629" s="375">
        <v>43891</v>
      </c>
      <c r="F629" s="368" t="s">
        <v>667</v>
      </c>
      <c r="G629" s="368">
        <v>2020</v>
      </c>
      <c r="H629" s="457">
        <f t="shared" si="0"/>
        <v>70400</v>
      </c>
      <c r="I629" s="366" t="s">
        <v>591</v>
      </c>
      <c r="J629" s="368" t="s">
        <v>716</v>
      </c>
      <c r="K629" s="59"/>
      <c r="L629" s="59"/>
      <c r="M629" s="528">
        <v>35200</v>
      </c>
      <c r="N629" s="351">
        <f t="shared" si="1"/>
        <v>0</v>
      </c>
    </row>
    <row r="630" spans="1:14" s="206" customFormat="1" ht="16.5" x14ac:dyDescent="0.3">
      <c r="A630" s="435">
        <v>336</v>
      </c>
      <c r="B630" s="369" t="s">
        <v>1332</v>
      </c>
      <c r="C630" s="366" t="s">
        <v>936</v>
      </c>
      <c r="D630" s="367" t="s">
        <v>1297</v>
      </c>
      <c r="E630" s="375">
        <v>43891</v>
      </c>
      <c r="F630" s="368" t="s">
        <v>667</v>
      </c>
      <c r="G630" s="368">
        <v>2020</v>
      </c>
      <c r="H630" s="457">
        <f t="shared" si="0"/>
        <v>73800</v>
      </c>
      <c r="I630" s="366" t="s">
        <v>591</v>
      </c>
      <c r="J630" s="368" t="s">
        <v>716</v>
      </c>
      <c r="K630" s="59"/>
      <c r="L630" s="59"/>
      <c r="M630" s="528">
        <v>36900</v>
      </c>
      <c r="N630" s="351">
        <f t="shared" si="1"/>
        <v>0</v>
      </c>
    </row>
    <row r="631" spans="1:14" s="206" customFormat="1" ht="16.5" x14ac:dyDescent="0.3">
      <c r="A631" s="435">
        <v>337</v>
      </c>
      <c r="B631" s="369" t="s">
        <v>1333</v>
      </c>
      <c r="C631" s="366" t="s">
        <v>936</v>
      </c>
      <c r="D631" s="367" t="s">
        <v>1297</v>
      </c>
      <c r="E631" s="375">
        <v>43891</v>
      </c>
      <c r="F631" s="368" t="s">
        <v>667</v>
      </c>
      <c r="G631" s="368">
        <v>2020</v>
      </c>
      <c r="H631" s="457">
        <f t="shared" si="0"/>
        <v>72000</v>
      </c>
      <c r="I631" s="366" t="s">
        <v>591</v>
      </c>
      <c r="J631" s="368" t="s">
        <v>716</v>
      </c>
      <c r="K631" s="59"/>
      <c r="L631" s="59"/>
      <c r="M631" s="528">
        <v>36000</v>
      </c>
      <c r="N631" s="351">
        <f t="shared" si="1"/>
        <v>0</v>
      </c>
    </row>
    <row r="632" spans="1:14" s="206" customFormat="1" ht="16.5" x14ac:dyDescent="0.3">
      <c r="A632" s="435">
        <v>338</v>
      </c>
      <c r="B632" s="369" t="s">
        <v>1334</v>
      </c>
      <c r="C632" s="366" t="s">
        <v>936</v>
      </c>
      <c r="D632" s="367" t="s">
        <v>1297</v>
      </c>
      <c r="E632" s="375">
        <v>43891</v>
      </c>
      <c r="F632" s="368" t="s">
        <v>667</v>
      </c>
      <c r="G632" s="368">
        <v>2020</v>
      </c>
      <c r="H632" s="457">
        <f t="shared" si="0"/>
        <v>73800</v>
      </c>
      <c r="I632" s="366" t="s">
        <v>591</v>
      </c>
      <c r="J632" s="368" t="s">
        <v>716</v>
      </c>
      <c r="K632" s="59"/>
      <c r="L632" s="59"/>
      <c r="M632" s="528">
        <v>36900</v>
      </c>
      <c r="N632" s="351">
        <f t="shared" si="1"/>
        <v>0</v>
      </c>
    </row>
    <row r="633" spans="1:14" s="206" customFormat="1" ht="16.5" x14ac:dyDescent="0.3">
      <c r="A633" s="435">
        <v>339</v>
      </c>
      <c r="B633" s="369" t="s">
        <v>1335</v>
      </c>
      <c r="C633" s="366" t="s">
        <v>936</v>
      </c>
      <c r="D633" s="367" t="s">
        <v>1297</v>
      </c>
      <c r="E633" s="375">
        <v>43891</v>
      </c>
      <c r="F633" s="368" t="s">
        <v>667</v>
      </c>
      <c r="G633" s="368">
        <v>2020</v>
      </c>
      <c r="H633" s="457">
        <f t="shared" si="0"/>
        <v>59800</v>
      </c>
      <c r="I633" s="366" t="s">
        <v>591</v>
      </c>
      <c r="J633" s="368" t="s">
        <v>716</v>
      </c>
      <c r="K633" s="59"/>
      <c r="L633" s="59"/>
      <c r="M633" s="531">
        <v>29900</v>
      </c>
      <c r="N633" s="351">
        <f t="shared" si="1"/>
        <v>0</v>
      </c>
    </row>
    <row r="634" spans="1:14" s="206" customFormat="1" ht="16.5" x14ac:dyDescent="0.3">
      <c r="A634" s="435">
        <v>340</v>
      </c>
      <c r="B634" s="369" t="s">
        <v>1336</v>
      </c>
      <c r="C634" s="366" t="s">
        <v>936</v>
      </c>
      <c r="D634" s="367" t="s">
        <v>1297</v>
      </c>
      <c r="E634" s="375">
        <v>43891</v>
      </c>
      <c r="F634" s="368" t="s">
        <v>667</v>
      </c>
      <c r="G634" s="368">
        <v>2020</v>
      </c>
      <c r="H634" s="457">
        <f t="shared" si="0"/>
        <v>35200</v>
      </c>
      <c r="I634" s="366" t="s">
        <v>591</v>
      </c>
      <c r="J634" s="368" t="s">
        <v>716</v>
      </c>
      <c r="K634" s="59"/>
      <c r="L634" s="59"/>
      <c r="M634" s="529">
        <v>17600</v>
      </c>
      <c r="N634" s="351">
        <f t="shared" si="1"/>
        <v>0</v>
      </c>
    </row>
    <row r="635" spans="1:14" s="206" customFormat="1" ht="16.5" x14ac:dyDescent="0.3">
      <c r="A635" s="435">
        <v>341</v>
      </c>
      <c r="B635" s="369" t="s">
        <v>1337</v>
      </c>
      <c r="C635" s="366" t="s">
        <v>936</v>
      </c>
      <c r="D635" s="367" t="s">
        <v>1297</v>
      </c>
      <c r="E635" s="375">
        <v>43891</v>
      </c>
      <c r="F635" s="368" t="s">
        <v>667</v>
      </c>
      <c r="G635" s="368">
        <v>2020</v>
      </c>
      <c r="H635" s="457">
        <f t="shared" si="0"/>
        <v>103800</v>
      </c>
      <c r="I635" s="366" t="s">
        <v>591</v>
      </c>
      <c r="J635" s="368" t="s">
        <v>716</v>
      </c>
      <c r="K635" s="59"/>
      <c r="L635" s="59"/>
      <c r="M635" s="528">
        <v>51900</v>
      </c>
      <c r="N635" s="351">
        <f t="shared" si="1"/>
        <v>0</v>
      </c>
    </row>
    <row r="636" spans="1:14" s="206" customFormat="1" ht="16.5" x14ac:dyDescent="0.3">
      <c r="A636" s="435">
        <v>342</v>
      </c>
      <c r="B636" s="369" t="s">
        <v>1338</v>
      </c>
      <c r="C636" s="366" t="s">
        <v>936</v>
      </c>
      <c r="D636" s="367" t="s">
        <v>1297</v>
      </c>
      <c r="E636" s="375">
        <v>43891</v>
      </c>
      <c r="F636" s="368" t="s">
        <v>667</v>
      </c>
      <c r="G636" s="368">
        <v>2020</v>
      </c>
      <c r="H636" s="457">
        <f t="shared" si="0"/>
        <v>70400</v>
      </c>
      <c r="I636" s="366" t="s">
        <v>591</v>
      </c>
      <c r="J636" s="368" t="s">
        <v>716</v>
      </c>
      <c r="K636" s="59"/>
      <c r="L636" s="59"/>
      <c r="M636" s="528">
        <v>35200</v>
      </c>
      <c r="N636" s="351">
        <f t="shared" si="1"/>
        <v>0</v>
      </c>
    </row>
    <row r="637" spans="1:14" s="206" customFormat="1" ht="16.5" x14ac:dyDescent="0.3">
      <c r="A637" s="435">
        <v>343</v>
      </c>
      <c r="B637" s="369" t="s">
        <v>1339</v>
      </c>
      <c r="C637" s="366" t="s">
        <v>936</v>
      </c>
      <c r="D637" s="367" t="s">
        <v>1297</v>
      </c>
      <c r="E637" s="375">
        <v>43891</v>
      </c>
      <c r="F637" s="368" t="s">
        <v>667</v>
      </c>
      <c r="G637" s="368">
        <v>2020</v>
      </c>
      <c r="H637" s="457">
        <f t="shared" si="0"/>
        <v>80000</v>
      </c>
      <c r="I637" s="366" t="s">
        <v>591</v>
      </c>
      <c r="J637" s="368" t="s">
        <v>716</v>
      </c>
      <c r="K637" s="59"/>
      <c r="L637" s="59"/>
      <c r="M637" s="528">
        <v>40000</v>
      </c>
      <c r="N637" s="351">
        <f t="shared" si="1"/>
        <v>0</v>
      </c>
    </row>
    <row r="638" spans="1:14" s="206" customFormat="1" ht="16.5" x14ac:dyDescent="0.3">
      <c r="A638" s="435">
        <v>344</v>
      </c>
      <c r="B638" s="369" t="s">
        <v>1340</v>
      </c>
      <c r="C638" s="366" t="s">
        <v>936</v>
      </c>
      <c r="D638" s="367" t="s">
        <v>1297</v>
      </c>
      <c r="E638" s="375">
        <v>43891</v>
      </c>
      <c r="F638" s="368" t="s">
        <v>667</v>
      </c>
      <c r="G638" s="368">
        <v>2020</v>
      </c>
      <c r="H638" s="457">
        <f t="shared" si="0"/>
        <v>147800</v>
      </c>
      <c r="I638" s="366" t="s">
        <v>591</v>
      </c>
      <c r="J638" s="368" t="s">
        <v>716</v>
      </c>
      <c r="K638" s="59"/>
      <c r="L638" s="59"/>
      <c r="M638" s="528">
        <v>73900</v>
      </c>
      <c r="N638" s="351">
        <f t="shared" si="1"/>
        <v>0</v>
      </c>
    </row>
    <row r="639" spans="1:14" s="206" customFormat="1" ht="16.5" x14ac:dyDescent="0.3">
      <c r="A639" s="435">
        <v>345</v>
      </c>
      <c r="B639" s="369" t="s">
        <v>1341</v>
      </c>
      <c r="C639" s="366" t="s">
        <v>936</v>
      </c>
      <c r="D639" s="367" t="s">
        <v>1297</v>
      </c>
      <c r="E639" s="375">
        <v>43891</v>
      </c>
      <c r="F639" s="368" t="s">
        <v>667</v>
      </c>
      <c r="G639" s="368">
        <v>2020</v>
      </c>
      <c r="H639" s="457">
        <f t="shared" si="0"/>
        <v>117800</v>
      </c>
      <c r="I639" s="366" t="s">
        <v>591</v>
      </c>
      <c r="J639" s="368" t="s">
        <v>716</v>
      </c>
      <c r="K639" s="59"/>
      <c r="L639" s="59"/>
      <c r="M639" s="528">
        <v>58900</v>
      </c>
      <c r="N639" s="351">
        <f t="shared" si="1"/>
        <v>0</v>
      </c>
    </row>
    <row r="640" spans="1:14" s="206" customFormat="1" ht="16.5" x14ac:dyDescent="0.3">
      <c r="A640" s="435">
        <v>346</v>
      </c>
      <c r="B640" s="369" t="s">
        <v>1342</v>
      </c>
      <c r="C640" s="366" t="s">
        <v>936</v>
      </c>
      <c r="D640" s="367" t="s">
        <v>1297</v>
      </c>
      <c r="E640" s="375">
        <v>43891</v>
      </c>
      <c r="F640" s="368" t="s">
        <v>667</v>
      </c>
      <c r="G640" s="368">
        <v>2020</v>
      </c>
      <c r="H640" s="457">
        <f t="shared" si="0"/>
        <v>139000</v>
      </c>
      <c r="I640" s="366" t="s">
        <v>591</v>
      </c>
      <c r="J640" s="368" t="s">
        <v>716</v>
      </c>
      <c r="K640" s="59"/>
      <c r="L640" s="59"/>
      <c r="M640" s="528">
        <v>69500</v>
      </c>
      <c r="N640" s="351">
        <f t="shared" si="1"/>
        <v>0</v>
      </c>
    </row>
    <row r="641" spans="1:14" s="206" customFormat="1" ht="16.5" x14ac:dyDescent="0.3">
      <c r="A641" s="435">
        <v>347</v>
      </c>
      <c r="B641" s="369" t="s">
        <v>1343</v>
      </c>
      <c r="C641" s="366" t="s">
        <v>936</v>
      </c>
      <c r="D641" s="367" t="s">
        <v>1297</v>
      </c>
      <c r="E641" s="375">
        <v>43891</v>
      </c>
      <c r="F641" s="368" t="s">
        <v>667</v>
      </c>
      <c r="G641" s="368">
        <v>2020</v>
      </c>
      <c r="H641" s="457">
        <f t="shared" si="0"/>
        <v>193600</v>
      </c>
      <c r="I641" s="366" t="s">
        <v>591</v>
      </c>
      <c r="J641" s="368" t="s">
        <v>716</v>
      </c>
      <c r="K641" s="59"/>
      <c r="L641" s="59"/>
      <c r="M641" s="528">
        <v>96800</v>
      </c>
      <c r="N641" s="351">
        <f t="shared" si="1"/>
        <v>0</v>
      </c>
    </row>
    <row r="642" spans="1:14" s="206" customFormat="1" ht="16.5" x14ac:dyDescent="0.3">
      <c r="A642" s="435">
        <v>348</v>
      </c>
      <c r="B642" s="369" t="s">
        <v>1344</v>
      </c>
      <c r="C642" s="366" t="s">
        <v>936</v>
      </c>
      <c r="D642" s="367" t="s">
        <v>1297</v>
      </c>
      <c r="E642" s="375">
        <v>43891</v>
      </c>
      <c r="F642" s="368" t="s">
        <v>667</v>
      </c>
      <c r="G642" s="368">
        <v>2020</v>
      </c>
      <c r="H642" s="457">
        <f t="shared" si="0"/>
        <v>249800</v>
      </c>
      <c r="I642" s="366" t="s">
        <v>591</v>
      </c>
      <c r="J642" s="368" t="s">
        <v>716</v>
      </c>
      <c r="K642" s="59"/>
      <c r="L642" s="59"/>
      <c r="M642" s="528">
        <v>124900</v>
      </c>
      <c r="N642" s="351">
        <f t="shared" si="1"/>
        <v>0</v>
      </c>
    </row>
    <row r="643" spans="1:14" s="206" customFormat="1" ht="16.5" x14ac:dyDescent="0.3">
      <c r="A643" s="435">
        <v>349</v>
      </c>
      <c r="B643" s="369" t="s">
        <v>1345</v>
      </c>
      <c r="C643" s="366" t="s">
        <v>936</v>
      </c>
      <c r="D643" s="367" t="s">
        <v>1297</v>
      </c>
      <c r="E643" s="375">
        <v>43891</v>
      </c>
      <c r="F643" s="368" t="s">
        <v>667</v>
      </c>
      <c r="G643" s="368">
        <v>2020</v>
      </c>
      <c r="H643" s="457">
        <f t="shared" si="0"/>
        <v>249800</v>
      </c>
      <c r="I643" s="366" t="s">
        <v>591</v>
      </c>
      <c r="J643" s="368" t="s">
        <v>716</v>
      </c>
      <c r="K643" s="59"/>
      <c r="L643" s="59"/>
      <c r="M643" s="528">
        <v>124900</v>
      </c>
      <c r="N643" s="351">
        <f t="shared" si="1"/>
        <v>0</v>
      </c>
    </row>
    <row r="644" spans="1:14" s="206" customFormat="1" ht="16.5" x14ac:dyDescent="0.3">
      <c r="A644" s="435">
        <v>350</v>
      </c>
      <c r="B644" s="369" t="s">
        <v>1346</v>
      </c>
      <c r="C644" s="366" t="s">
        <v>936</v>
      </c>
      <c r="D644" s="367" t="s">
        <v>1297</v>
      </c>
      <c r="E644" s="375">
        <v>43891</v>
      </c>
      <c r="F644" s="368" t="s">
        <v>667</v>
      </c>
      <c r="G644" s="368">
        <v>2020</v>
      </c>
      <c r="H644" s="457">
        <f t="shared" si="0"/>
        <v>249800</v>
      </c>
      <c r="I644" s="366" t="s">
        <v>591</v>
      </c>
      <c r="J644" s="368" t="s">
        <v>716</v>
      </c>
      <c r="K644" s="59"/>
      <c r="L644" s="59"/>
      <c r="M644" s="528">
        <v>124900</v>
      </c>
      <c r="N644" s="351">
        <f t="shared" si="1"/>
        <v>0</v>
      </c>
    </row>
    <row r="645" spans="1:14" s="206" customFormat="1" ht="16.5" x14ac:dyDescent="0.3">
      <c r="A645" s="435">
        <v>351</v>
      </c>
      <c r="B645" s="369" t="s">
        <v>1347</v>
      </c>
      <c r="C645" s="366" t="s">
        <v>936</v>
      </c>
      <c r="D645" s="367" t="s">
        <v>1297</v>
      </c>
      <c r="E645" s="375">
        <v>43891</v>
      </c>
      <c r="F645" s="368" t="s">
        <v>667</v>
      </c>
      <c r="G645" s="368">
        <v>2020</v>
      </c>
      <c r="H645" s="457">
        <f t="shared" si="0"/>
        <v>249800</v>
      </c>
      <c r="I645" s="366" t="s">
        <v>591</v>
      </c>
      <c r="J645" s="368" t="s">
        <v>716</v>
      </c>
      <c r="K645" s="59"/>
      <c r="L645" s="59"/>
      <c r="M645" s="528">
        <v>124900</v>
      </c>
      <c r="N645" s="351">
        <f t="shared" si="1"/>
        <v>0</v>
      </c>
    </row>
    <row r="646" spans="1:14" s="206" customFormat="1" ht="16.5" x14ac:dyDescent="0.3">
      <c r="A646" s="435">
        <v>352</v>
      </c>
      <c r="B646" s="369" t="s">
        <v>1348</v>
      </c>
      <c r="C646" s="366" t="s">
        <v>936</v>
      </c>
      <c r="D646" s="367" t="s">
        <v>1297</v>
      </c>
      <c r="E646" s="375">
        <v>43891</v>
      </c>
      <c r="F646" s="368" t="s">
        <v>667</v>
      </c>
      <c r="G646" s="368">
        <v>2020</v>
      </c>
      <c r="H646" s="457">
        <f t="shared" si="0"/>
        <v>249800</v>
      </c>
      <c r="I646" s="366" t="s">
        <v>591</v>
      </c>
      <c r="J646" s="368" t="s">
        <v>716</v>
      </c>
      <c r="K646" s="59"/>
      <c r="L646" s="59"/>
      <c r="M646" s="528">
        <v>124900</v>
      </c>
      <c r="N646" s="351">
        <f t="shared" si="1"/>
        <v>0</v>
      </c>
    </row>
    <row r="647" spans="1:14" s="206" customFormat="1" ht="16.5" x14ac:dyDescent="0.3">
      <c r="A647" s="435">
        <v>353</v>
      </c>
      <c r="B647" s="369" t="s">
        <v>1349</v>
      </c>
      <c r="C647" s="366" t="s">
        <v>936</v>
      </c>
      <c r="D647" s="367" t="s">
        <v>1297</v>
      </c>
      <c r="E647" s="375">
        <v>43891</v>
      </c>
      <c r="F647" s="368" t="s">
        <v>667</v>
      </c>
      <c r="G647" s="368">
        <v>2020</v>
      </c>
      <c r="H647" s="457">
        <f t="shared" si="0"/>
        <v>249800</v>
      </c>
      <c r="I647" s="366" t="s">
        <v>591</v>
      </c>
      <c r="J647" s="368" t="s">
        <v>716</v>
      </c>
      <c r="K647" s="59"/>
      <c r="L647" s="59"/>
      <c r="M647" s="528">
        <v>124900</v>
      </c>
      <c r="N647" s="351">
        <f t="shared" si="1"/>
        <v>0</v>
      </c>
    </row>
    <row r="648" spans="1:14" s="206" customFormat="1" ht="16.5" x14ac:dyDescent="0.3">
      <c r="A648" s="435">
        <v>354</v>
      </c>
      <c r="B648" s="369" t="s">
        <v>1350</v>
      </c>
      <c r="C648" s="366" t="s">
        <v>936</v>
      </c>
      <c r="D648" s="367" t="s">
        <v>1297</v>
      </c>
      <c r="E648" s="375">
        <v>43891</v>
      </c>
      <c r="F648" s="368" t="s">
        <v>667</v>
      </c>
      <c r="G648" s="368">
        <v>2020</v>
      </c>
      <c r="H648" s="457">
        <f t="shared" si="0"/>
        <v>249800</v>
      </c>
      <c r="I648" s="366" t="s">
        <v>591</v>
      </c>
      <c r="J648" s="368" t="s">
        <v>716</v>
      </c>
      <c r="K648" s="59"/>
      <c r="L648" s="59"/>
      <c r="M648" s="528">
        <v>124900</v>
      </c>
      <c r="N648" s="351">
        <f t="shared" si="1"/>
        <v>0</v>
      </c>
    </row>
    <row r="649" spans="1:14" s="206" customFormat="1" ht="16.5" x14ac:dyDescent="0.3">
      <c r="A649" s="435">
        <v>355</v>
      </c>
      <c r="B649" s="369" t="s">
        <v>1351</v>
      </c>
      <c r="C649" s="366" t="s">
        <v>936</v>
      </c>
      <c r="D649" s="367" t="s">
        <v>1297</v>
      </c>
      <c r="E649" s="375">
        <v>43891</v>
      </c>
      <c r="F649" s="368" t="s">
        <v>667</v>
      </c>
      <c r="G649" s="368">
        <v>2020</v>
      </c>
      <c r="H649" s="457">
        <f t="shared" si="0"/>
        <v>249800</v>
      </c>
      <c r="I649" s="366" t="s">
        <v>591</v>
      </c>
      <c r="J649" s="368" t="s">
        <v>716</v>
      </c>
      <c r="K649" s="59"/>
      <c r="L649" s="59"/>
      <c r="M649" s="528">
        <v>124900</v>
      </c>
      <c r="N649" s="351">
        <f t="shared" si="1"/>
        <v>0</v>
      </c>
    </row>
    <row r="650" spans="1:14" s="206" customFormat="1" ht="16.5" x14ac:dyDescent="0.3">
      <c r="A650" s="435">
        <v>356</v>
      </c>
      <c r="B650" s="369" t="s">
        <v>1352</v>
      </c>
      <c r="C650" s="366" t="s">
        <v>936</v>
      </c>
      <c r="D650" s="367" t="s">
        <v>1297</v>
      </c>
      <c r="E650" s="375">
        <v>43891</v>
      </c>
      <c r="F650" s="368" t="s">
        <v>667</v>
      </c>
      <c r="G650" s="368">
        <v>2020</v>
      </c>
      <c r="H650" s="457">
        <f t="shared" si="0"/>
        <v>249800</v>
      </c>
      <c r="I650" s="366" t="s">
        <v>591</v>
      </c>
      <c r="J650" s="368" t="s">
        <v>716</v>
      </c>
      <c r="K650" s="59"/>
      <c r="L650" s="59"/>
      <c r="M650" s="528">
        <v>124900</v>
      </c>
      <c r="N650" s="351">
        <f t="shared" si="1"/>
        <v>0</v>
      </c>
    </row>
    <row r="651" spans="1:14" s="206" customFormat="1" ht="16.5" x14ac:dyDescent="0.3">
      <c r="A651" s="435">
        <v>357</v>
      </c>
      <c r="B651" s="369" t="s">
        <v>1353</v>
      </c>
      <c r="C651" s="366" t="s">
        <v>936</v>
      </c>
      <c r="D651" s="367" t="s">
        <v>1297</v>
      </c>
      <c r="E651" s="375">
        <v>43891</v>
      </c>
      <c r="F651" s="368" t="s">
        <v>667</v>
      </c>
      <c r="G651" s="368">
        <v>2020</v>
      </c>
      <c r="H651" s="457">
        <f t="shared" si="0"/>
        <v>249800</v>
      </c>
      <c r="I651" s="366" t="s">
        <v>591</v>
      </c>
      <c r="J651" s="368" t="s">
        <v>716</v>
      </c>
      <c r="K651" s="59"/>
      <c r="L651" s="59"/>
      <c r="M651" s="528">
        <v>124900</v>
      </c>
      <c r="N651" s="351">
        <f t="shared" si="1"/>
        <v>0</v>
      </c>
    </row>
    <row r="652" spans="1:14" s="206" customFormat="1" ht="16.5" x14ac:dyDescent="0.3">
      <c r="A652" s="435">
        <v>358</v>
      </c>
      <c r="B652" s="369" t="s">
        <v>1354</v>
      </c>
      <c r="C652" s="366" t="s">
        <v>936</v>
      </c>
      <c r="D652" s="367" t="s">
        <v>1297</v>
      </c>
      <c r="E652" s="375">
        <v>43891</v>
      </c>
      <c r="F652" s="368" t="s">
        <v>667</v>
      </c>
      <c r="G652" s="368">
        <v>2020</v>
      </c>
      <c r="H652" s="457">
        <f t="shared" si="0"/>
        <v>249800</v>
      </c>
      <c r="I652" s="366" t="s">
        <v>591</v>
      </c>
      <c r="J652" s="368" t="s">
        <v>716</v>
      </c>
      <c r="K652" s="59"/>
      <c r="L652" s="59"/>
      <c r="M652" s="528">
        <v>124900</v>
      </c>
      <c r="N652" s="351">
        <f t="shared" si="1"/>
        <v>0</v>
      </c>
    </row>
    <row r="653" spans="1:14" s="206" customFormat="1" ht="16.5" x14ac:dyDescent="0.3">
      <c r="A653" s="435">
        <v>359</v>
      </c>
      <c r="B653" s="369" t="s">
        <v>1355</v>
      </c>
      <c r="C653" s="366" t="s">
        <v>936</v>
      </c>
      <c r="D653" s="367" t="s">
        <v>1297</v>
      </c>
      <c r="E653" s="375">
        <v>43891</v>
      </c>
      <c r="F653" s="368" t="s">
        <v>667</v>
      </c>
      <c r="G653" s="368">
        <v>2020</v>
      </c>
      <c r="H653" s="457">
        <f t="shared" si="0"/>
        <v>249800</v>
      </c>
      <c r="I653" s="366" t="s">
        <v>591</v>
      </c>
      <c r="J653" s="368" t="s">
        <v>716</v>
      </c>
      <c r="K653" s="59"/>
      <c r="L653" s="59"/>
      <c r="M653" s="528">
        <v>124900</v>
      </c>
      <c r="N653" s="351">
        <f t="shared" si="1"/>
        <v>0</v>
      </c>
    </row>
    <row r="654" spans="1:14" s="206" customFormat="1" ht="16.5" x14ac:dyDescent="0.3">
      <c r="A654" s="435">
        <v>360</v>
      </c>
      <c r="B654" s="369" t="s">
        <v>1356</v>
      </c>
      <c r="C654" s="366" t="s">
        <v>936</v>
      </c>
      <c r="D654" s="367" t="s">
        <v>1297</v>
      </c>
      <c r="E654" s="375">
        <v>43891</v>
      </c>
      <c r="F654" s="368" t="s">
        <v>667</v>
      </c>
      <c r="G654" s="368">
        <v>2020</v>
      </c>
      <c r="H654" s="457">
        <f t="shared" si="0"/>
        <v>38600</v>
      </c>
      <c r="I654" s="366" t="s">
        <v>591</v>
      </c>
      <c r="J654" s="368" t="s">
        <v>716</v>
      </c>
      <c r="K654" s="59"/>
      <c r="L654" s="59"/>
      <c r="M654" s="528">
        <v>19300</v>
      </c>
      <c r="N654" s="351">
        <f t="shared" si="1"/>
        <v>0</v>
      </c>
    </row>
    <row r="655" spans="1:14" s="206" customFormat="1" ht="16.5" x14ac:dyDescent="0.3">
      <c r="A655" s="366"/>
      <c r="B655" s="396" t="s">
        <v>1026</v>
      </c>
      <c r="C655" s="368"/>
      <c r="D655" s="416"/>
      <c r="E655" s="366"/>
      <c r="F655" s="425"/>
      <c r="G655" s="417"/>
      <c r="H655" s="426">
        <f>SUM(H613:H654)</f>
        <v>8030800</v>
      </c>
      <c r="I655" s="368"/>
      <c r="J655" s="368"/>
      <c r="K655" s="59"/>
      <c r="L655" s="59"/>
      <c r="M655" s="528"/>
      <c r="N655" s="351">
        <f t="shared" si="1"/>
        <v>0</v>
      </c>
    </row>
    <row r="656" spans="1:14" s="206" customFormat="1" ht="16.5" x14ac:dyDescent="0.3">
      <c r="A656" s="427"/>
      <c r="B656" s="428"/>
      <c r="C656" s="387"/>
      <c r="D656" s="428"/>
      <c r="E656" s="383"/>
      <c r="F656" s="429"/>
      <c r="G656" s="387"/>
      <c r="H656" s="430"/>
      <c r="I656" s="387"/>
      <c r="J656" s="387"/>
      <c r="K656" s="59"/>
      <c r="L656" s="59"/>
      <c r="M656" s="528"/>
      <c r="N656" s="351">
        <f t="shared" si="1"/>
        <v>0</v>
      </c>
    </row>
    <row r="657" spans="1:14" s="206" customFormat="1" x14ac:dyDescent="0.25">
      <c r="A657" s="588" t="s">
        <v>246</v>
      </c>
      <c r="B657" s="360" t="s">
        <v>571</v>
      </c>
      <c r="C657" s="590" t="s">
        <v>572</v>
      </c>
      <c r="D657" s="590"/>
      <c r="E657" s="590"/>
      <c r="F657" s="489" t="s">
        <v>573</v>
      </c>
      <c r="G657" s="489" t="s">
        <v>574</v>
      </c>
      <c r="H657" s="361" t="s">
        <v>575</v>
      </c>
      <c r="I657" s="486" t="s">
        <v>576</v>
      </c>
      <c r="J657" s="591" t="s">
        <v>577</v>
      </c>
      <c r="K657" s="59"/>
      <c r="L657" s="59"/>
      <c r="M657" s="528"/>
      <c r="N657" s="351"/>
    </row>
    <row r="658" spans="1:14" s="206" customFormat="1" x14ac:dyDescent="0.25">
      <c r="A658" s="589"/>
      <c r="B658" s="362" t="s">
        <v>578</v>
      </c>
      <c r="C658" s="484" t="s">
        <v>579</v>
      </c>
      <c r="D658" s="484" t="s">
        <v>580</v>
      </c>
      <c r="E658" s="484" t="s">
        <v>581</v>
      </c>
      <c r="F658" s="490" t="s">
        <v>582</v>
      </c>
      <c r="G658" s="490" t="s">
        <v>583</v>
      </c>
      <c r="H658" s="363" t="s">
        <v>583</v>
      </c>
      <c r="I658" s="487" t="s">
        <v>584</v>
      </c>
      <c r="J658" s="591"/>
      <c r="K658" s="59"/>
      <c r="L658" s="59"/>
      <c r="M658" s="528"/>
      <c r="N658" s="351"/>
    </row>
    <row r="659" spans="1:14" s="206" customFormat="1" ht="16.5" x14ac:dyDescent="0.3">
      <c r="A659" s="366"/>
      <c r="B659" s="396" t="s">
        <v>1027</v>
      </c>
      <c r="C659" s="368"/>
      <c r="D659" s="416"/>
      <c r="E659" s="366"/>
      <c r="F659" s="425"/>
      <c r="G659" s="417"/>
      <c r="H659" s="426">
        <f>H655</f>
        <v>8030800</v>
      </c>
      <c r="I659" s="368"/>
      <c r="J659" s="368"/>
      <c r="K659" s="59"/>
      <c r="L659" s="59"/>
      <c r="M659" s="528"/>
      <c r="N659" s="351"/>
    </row>
    <row r="660" spans="1:14" s="206" customFormat="1" ht="16.5" x14ac:dyDescent="0.3">
      <c r="A660" s="435">
        <v>361</v>
      </c>
      <c r="B660" s="369" t="s">
        <v>1357</v>
      </c>
      <c r="C660" s="366" t="s">
        <v>936</v>
      </c>
      <c r="D660" s="367" t="s">
        <v>1297</v>
      </c>
      <c r="E660" s="375">
        <v>43891</v>
      </c>
      <c r="F660" s="368" t="s">
        <v>667</v>
      </c>
      <c r="G660" s="368">
        <v>2020</v>
      </c>
      <c r="H660" s="457">
        <f t="shared" si="0"/>
        <v>114400</v>
      </c>
      <c r="I660" s="366" t="s">
        <v>591</v>
      </c>
      <c r="J660" s="368" t="s">
        <v>716</v>
      </c>
      <c r="K660" s="59"/>
      <c r="L660" s="59"/>
      <c r="M660" s="528">
        <v>57200</v>
      </c>
      <c r="N660" s="351"/>
    </row>
    <row r="661" spans="1:14" s="206" customFormat="1" ht="16.5" x14ac:dyDescent="0.3">
      <c r="A661" s="435">
        <v>362</v>
      </c>
      <c r="B661" s="369" t="s">
        <v>1358</v>
      </c>
      <c r="C661" s="366" t="s">
        <v>936</v>
      </c>
      <c r="D661" s="367" t="s">
        <v>1297</v>
      </c>
      <c r="E661" s="375">
        <v>43891</v>
      </c>
      <c r="F661" s="368" t="s">
        <v>667</v>
      </c>
      <c r="G661" s="368">
        <v>2020</v>
      </c>
      <c r="H661" s="457">
        <f t="shared" si="0"/>
        <v>96800</v>
      </c>
      <c r="I661" s="366" t="s">
        <v>591</v>
      </c>
      <c r="J661" s="368" t="s">
        <v>716</v>
      </c>
      <c r="K661" s="59"/>
      <c r="L661" s="59"/>
      <c r="M661" s="528">
        <v>48400</v>
      </c>
      <c r="N661" s="351"/>
    </row>
    <row r="662" spans="1:14" s="206" customFormat="1" ht="16.5" x14ac:dyDescent="0.3">
      <c r="A662" s="435">
        <v>363</v>
      </c>
      <c r="B662" s="369" t="s">
        <v>1359</v>
      </c>
      <c r="C662" s="366" t="s">
        <v>936</v>
      </c>
      <c r="D662" s="367" t="s">
        <v>1297</v>
      </c>
      <c r="E662" s="375">
        <v>43891</v>
      </c>
      <c r="F662" s="368" t="s">
        <v>667</v>
      </c>
      <c r="G662" s="368">
        <v>2020</v>
      </c>
      <c r="H662" s="457">
        <f t="shared" si="0"/>
        <v>80800</v>
      </c>
      <c r="I662" s="366" t="s">
        <v>591</v>
      </c>
      <c r="J662" s="368" t="s">
        <v>716</v>
      </c>
      <c r="K662" s="59"/>
      <c r="L662" s="59"/>
      <c r="M662" s="528">
        <v>40400</v>
      </c>
      <c r="N662" s="351">
        <f t="shared" si="1"/>
        <v>0</v>
      </c>
    </row>
    <row r="663" spans="1:14" s="206" customFormat="1" ht="16.5" x14ac:dyDescent="0.3">
      <c r="A663" s="435">
        <v>364</v>
      </c>
      <c r="B663" s="369" t="s">
        <v>1360</v>
      </c>
      <c r="C663" s="366" t="s">
        <v>936</v>
      </c>
      <c r="D663" s="367" t="s">
        <v>1297</v>
      </c>
      <c r="E663" s="375">
        <v>43891</v>
      </c>
      <c r="F663" s="368" t="s">
        <v>667</v>
      </c>
      <c r="G663" s="368">
        <v>2020</v>
      </c>
      <c r="H663" s="457">
        <f t="shared" si="0"/>
        <v>105600</v>
      </c>
      <c r="I663" s="366" t="s">
        <v>591</v>
      </c>
      <c r="J663" s="368" t="s">
        <v>716</v>
      </c>
      <c r="K663" s="59"/>
      <c r="L663" s="59"/>
      <c r="M663" s="528">
        <v>52800</v>
      </c>
      <c r="N663" s="351">
        <f t="shared" si="1"/>
        <v>0</v>
      </c>
    </row>
    <row r="664" spans="1:14" s="206" customFormat="1" ht="16.5" x14ac:dyDescent="0.3">
      <c r="A664" s="435">
        <v>365</v>
      </c>
      <c r="B664" s="369" t="s">
        <v>1361</v>
      </c>
      <c r="C664" s="366" t="s">
        <v>936</v>
      </c>
      <c r="D664" s="367" t="s">
        <v>1297</v>
      </c>
      <c r="E664" s="375">
        <v>43891</v>
      </c>
      <c r="F664" s="368" t="s">
        <v>667</v>
      </c>
      <c r="G664" s="368">
        <v>2020</v>
      </c>
      <c r="H664" s="457">
        <f t="shared" si="0"/>
        <v>66000</v>
      </c>
      <c r="I664" s="366" t="s">
        <v>591</v>
      </c>
      <c r="J664" s="368" t="s">
        <v>716</v>
      </c>
      <c r="K664" s="59"/>
      <c r="L664" s="59"/>
      <c r="M664" s="531">
        <v>33000</v>
      </c>
      <c r="N664" s="351">
        <f t="shared" si="1"/>
        <v>0</v>
      </c>
    </row>
    <row r="665" spans="1:14" s="206" customFormat="1" ht="16.5" x14ac:dyDescent="0.3">
      <c r="A665" s="435">
        <v>366</v>
      </c>
      <c r="B665" s="369" t="s">
        <v>1362</v>
      </c>
      <c r="C665" s="366" t="s">
        <v>936</v>
      </c>
      <c r="D665" s="367" t="s">
        <v>1297</v>
      </c>
      <c r="E665" s="375">
        <v>43891</v>
      </c>
      <c r="F665" s="368" t="s">
        <v>667</v>
      </c>
      <c r="G665" s="368">
        <v>2020</v>
      </c>
      <c r="H665" s="457">
        <f t="shared" si="0"/>
        <v>51000</v>
      </c>
      <c r="I665" s="366" t="s">
        <v>591</v>
      </c>
      <c r="J665" s="368" t="s">
        <v>716</v>
      </c>
      <c r="K665" s="59"/>
      <c r="L665" s="59"/>
      <c r="M665" s="531">
        <v>25500</v>
      </c>
      <c r="N665" s="351">
        <f t="shared" si="1"/>
        <v>0</v>
      </c>
    </row>
    <row r="666" spans="1:14" s="206" customFormat="1" ht="16.5" x14ac:dyDescent="0.3">
      <c r="A666" s="435">
        <v>367</v>
      </c>
      <c r="B666" s="369" t="s">
        <v>1363</v>
      </c>
      <c r="C666" s="366" t="s">
        <v>936</v>
      </c>
      <c r="D666" s="367" t="s">
        <v>1297</v>
      </c>
      <c r="E666" s="375">
        <v>43891</v>
      </c>
      <c r="F666" s="368" t="s">
        <v>667</v>
      </c>
      <c r="G666" s="368">
        <v>2020</v>
      </c>
      <c r="H666" s="457">
        <f t="shared" ref="H666:H734" si="2">M666*2</f>
        <v>103800</v>
      </c>
      <c r="I666" s="366" t="s">
        <v>591</v>
      </c>
      <c r="J666" s="368" t="s">
        <v>716</v>
      </c>
      <c r="K666" s="59"/>
      <c r="L666" s="59"/>
      <c r="M666" s="528">
        <v>51900</v>
      </c>
      <c r="N666" s="351">
        <f t="shared" si="1"/>
        <v>0</v>
      </c>
    </row>
    <row r="667" spans="1:14" s="206" customFormat="1" ht="16.5" x14ac:dyDescent="0.3">
      <c r="A667" s="435">
        <v>368</v>
      </c>
      <c r="B667" s="369" t="s">
        <v>1364</v>
      </c>
      <c r="C667" s="366" t="s">
        <v>936</v>
      </c>
      <c r="D667" s="367" t="s">
        <v>1297</v>
      </c>
      <c r="E667" s="375">
        <v>43891</v>
      </c>
      <c r="F667" s="368" t="s">
        <v>667</v>
      </c>
      <c r="G667" s="368">
        <v>2020</v>
      </c>
      <c r="H667" s="457">
        <f>M667*2</f>
        <v>75600</v>
      </c>
      <c r="I667" s="366" t="s">
        <v>591</v>
      </c>
      <c r="J667" s="368" t="s">
        <v>716</v>
      </c>
      <c r="K667" s="59"/>
      <c r="L667" s="59"/>
      <c r="M667" s="528">
        <v>37800</v>
      </c>
      <c r="N667" s="351">
        <f t="shared" si="1"/>
        <v>0</v>
      </c>
    </row>
    <row r="668" spans="1:14" s="206" customFormat="1" ht="16.5" x14ac:dyDescent="0.3">
      <c r="A668" s="435">
        <v>369</v>
      </c>
      <c r="B668" s="369" t="s">
        <v>1365</v>
      </c>
      <c r="C668" s="366" t="s">
        <v>936</v>
      </c>
      <c r="D668" s="367" t="s">
        <v>1297</v>
      </c>
      <c r="E668" s="375">
        <v>43891</v>
      </c>
      <c r="F668" s="368" t="s">
        <v>667</v>
      </c>
      <c r="G668" s="368">
        <v>2020</v>
      </c>
      <c r="H668" s="457">
        <f>M668*2</f>
        <v>75600</v>
      </c>
      <c r="I668" s="366" t="s">
        <v>591</v>
      </c>
      <c r="J668" s="368" t="s">
        <v>716</v>
      </c>
      <c r="K668" s="59"/>
      <c r="L668" s="59"/>
      <c r="M668" s="528">
        <v>37800</v>
      </c>
      <c r="N668" s="351">
        <f t="shared" ref="N668:N736" si="3">S668*2</f>
        <v>0</v>
      </c>
    </row>
    <row r="669" spans="1:14" s="206" customFormat="1" ht="16.5" x14ac:dyDescent="0.3">
      <c r="A669" s="435">
        <v>370</v>
      </c>
      <c r="B669" s="369" t="s">
        <v>1366</v>
      </c>
      <c r="C669" s="366" t="s">
        <v>936</v>
      </c>
      <c r="D669" s="367" t="s">
        <v>1297</v>
      </c>
      <c r="E669" s="375">
        <v>43891</v>
      </c>
      <c r="F669" s="368" t="s">
        <v>667</v>
      </c>
      <c r="G669" s="368">
        <v>2020</v>
      </c>
      <c r="H669" s="457">
        <f>M669*2</f>
        <v>75600</v>
      </c>
      <c r="I669" s="366" t="s">
        <v>591</v>
      </c>
      <c r="J669" s="368" t="s">
        <v>716</v>
      </c>
      <c r="K669" s="59"/>
      <c r="L669" s="59"/>
      <c r="M669" s="528">
        <v>37800</v>
      </c>
      <c r="N669" s="351"/>
    </row>
    <row r="670" spans="1:14" s="206" customFormat="1" ht="16.5" x14ac:dyDescent="0.3">
      <c r="A670" s="435">
        <v>371</v>
      </c>
      <c r="B670" s="369" t="s">
        <v>1367</v>
      </c>
      <c r="C670" s="366" t="s">
        <v>936</v>
      </c>
      <c r="D670" s="367" t="s">
        <v>1297</v>
      </c>
      <c r="E670" s="375">
        <v>43891</v>
      </c>
      <c r="F670" s="368" t="s">
        <v>667</v>
      </c>
      <c r="G670" s="368">
        <v>2020</v>
      </c>
      <c r="H670" s="457">
        <f t="shared" si="2"/>
        <v>121400</v>
      </c>
      <c r="I670" s="366" t="s">
        <v>591</v>
      </c>
      <c r="J670" s="368" t="s">
        <v>716</v>
      </c>
      <c r="K670" s="59"/>
      <c r="L670" s="59"/>
      <c r="M670" s="528">
        <v>60700</v>
      </c>
      <c r="N670" s="351"/>
    </row>
    <row r="671" spans="1:14" s="206" customFormat="1" ht="16.5" x14ac:dyDescent="0.3">
      <c r="A671" s="435">
        <v>372</v>
      </c>
      <c r="B671" s="369" t="s">
        <v>1368</v>
      </c>
      <c r="C671" s="366" t="s">
        <v>936</v>
      </c>
      <c r="D671" s="367" t="s">
        <v>1297</v>
      </c>
      <c r="E671" s="375">
        <v>43891</v>
      </c>
      <c r="F671" s="368" t="s">
        <v>667</v>
      </c>
      <c r="G671" s="368">
        <v>2020</v>
      </c>
      <c r="H671" s="457">
        <f t="shared" si="2"/>
        <v>70400</v>
      </c>
      <c r="I671" s="366" t="s">
        <v>591</v>
      </c>
      <c r="J671" s="368" t="s">
        <v>716</v>
      </c>
      <c r="K671" s="59"/>
      <c r="L671" s="59"/>
      <c r="M671" s="531">
        <v>35200</v>
      </c>
      <c r="N671" s="351"/>
    </row>
    <row r="672" spans="1:14" s="206" customFormat="1" ht="16.5" x14ac:dyDescent="0.3">
      <c r="A672" s="435">
        <v>373</v>
      </c>
      <c r="B672" s="369" t="s">
        <v>1369</v>
      </c>
      <c r="C672" s="366" t="s">
        <v>936</v>
      </c>
      <c r="D672" s="367" t="s">
        <v>1297</v>
      </c>
      <c r="E672" s="375">
        <v>43891</v>
      </c>
      <c r="F672" s="368" t="s">
        <v>667</v>
      </c>
      <c r="G672" s="368">
        <v>2020</v>
      </c>
      <c r="H672" s="457">
        <f t="shared" si="2"/>
        <v>112600</v>
      </c>
      <c r="I672" s="366" t="s">
        <v>591</v>
      </c>
      <c r="J672" s="368" t="s">
        <v>716</v>
      </c>
      <c r="K672" s="59"/>
      <c r="L672" s="59"/>
      <c r="M672" s="531">
        <v>56300</v>
      </c>
      <c r="N672" s="351">
        <f t="shared" si="3"/>
        <v>0</v>
      </c>
    </row>
    <row r="673" spans="1:14" s="206" customFormat="1" ht="16.5" x14ac:dyDescent="0.3">
      <c r="A673" s="435">
        <v>374</v>
      </c>
      <c r="B673" s="369" t="s">
        <v>1370</v>
      </c>
      <c r="C673" s="366" t="s">
        <v>936</v>
      </c>
      <c r="D673" s="367" t="s">
        <v>1297</v>
      </c>
      <c r="E673" s="375">
        <v>43891</v>
      </c>
      <c r="F673" s="368" t="s">
        <v>667</v>
      </c>
      <c r="G673" s="368">
        <v>2020</v>
      </c>
      <c r="H673" s="457">
        <f t="shared" si="2"/>
        <v>119600</v>
      </c>
      <c r="I673" s="366" t="s">
        <v>591</v>
      </c>
      <c r="J673" s="368" t="s">
        <v>716</v>
      </c>
      <c r="K673" s="59"/>
      <c r="L673" s="59"/>
      <c r="M673" s="531">
        <v>59800</v>
      </c>
      <c r="N673" s="351">
        <f t="shared" si="3"/>
        <v>0</v>
      </c>
    </row>
    <row r="674" spans="1:14" s="206" customFormat="1" ht="16.5" x14ac:dyDescent="0.3">
      <c r="A674" s="435">
        <v>375</v>
      </c>
      <c r="B674" s="369" t="s">
        <v>1371</v>
      </c>
      <c r="C674" s="366" t="s">
        <v>936</v>
      </c>
      <c r="D674" s="367" t="s">
        <v>1297</v>
      </c>
      <c r="E674" s="375">
        <v>43891</v>
      </c>
      <c r="F674" s="368" t="s">
        <v>667</v>
      </c>
      <c r="G674" s="368">
        <v>2020</v>
      </c>
      <c r="H674" s="457">
        <f t="shared" si="2"/>
        <v>82600</v>
      </c>
      <c r="I674" s="366" t="s">
        <v>591</v>
      </c>
      <c r="J674" s="368" t="s">
        <v>716</v>
      </c>
      <c r="K674" s="59"/>
      <c r="L674" s="59"/>
      <c r="M674" s="531">
        <v>41300</v>
      </c>
      <c r="N674" s="351">
        <f t="shared" si="3"/>
        <v>0</v>
      </c>
    </row>
    <row r="675" spans="1:14" s="206" customFormat="1" ht="16.5" x14ac:dyDescent="0.3">
      <c r="A675" s="435">
        <v>376</v>
      </c>
      <c r="B675" s="369" t="s">
        <v>1372</v>
      </c>
      <c r="C675" s="366" t="s">
        <v>936</v>
      </c>
      <c r="D675" s="367" t="s">
        <v>1297</v>
      </c>
      <c r="E675" s="375">
        <v>43891</v>
      </c>
      <c r="F675" s="368" t="s">
        <v>667</v>
      </c>
      <c r="G675" s="368">
        <v>2020</v>
      </c>
      <c r="H675" s="457">
        <f t="shared" si="2"/>
        <v>149600</v>
      </c>
      <c r="I675" s="366" t="s">
        <v>591</v>
      </c>
      <c r="J675" s="368" t="s">
        <v>716</v>
      </c>
      <c r="K675" s="59"/>
      <c r="L675" s="59"/>
      <c r="M675" s="528">
        <v>74800</v>
      </c>
      <c r="N675" s="351">
        <f t="shared" si="3"/>
        <v>0</v>
      </c>
    </row>
    <row r="676" spans="1:14" s="206" customFormat="1" ht="16.5" x14ac:dyDescent="0.3">
      <c r="A676" s="435">
        <v>377</v>
      </c>
      <c r="B676" s="369" t="s">
        <v>1373</v>
      </c>
      <c r="C676" s="366" t="s">
        <v>936</v>
      </c>
      <c r="D676" s="367" t="s">
        <v>1297</v>
      </c>
      <c r="E676" s="375">
        <v>43891</v>
      </c>
      <c r="F676" s="368" t="s">
        <v>667</v>
      </c>
      <c r="G676" s="368">
        <v>2020</v>
      </c>
      <c r="H676" s="457">
        <f t="shared" si="2"/>
        <v>137200</v>
      </c>
      <c r="I676" s="366" t="s">
        <v>591</v>
      </c>
      <c r="J676" s="368" t="s">
        <v>716</v>
      </c>
      <c r="K676" s="59"/>
      <c r="L676" s="59"/>
      <c r="M676" s="528">
        <v>68600</v>
      </c>
      <c r="N676" s="351">
        <f t="shared" si="3"/>
        <v>0</v>
      </c>
    </row>
    <row r="677" spans="1:14" s="206" customFormat="1" ht="16.5" x14ac:dyDescent="0.3">
      <c r="A677" s="435">
        <v>378</v>
      </c>
      <c r="B677" s="369" t="s">
        <v>1374</v>
      </c>
      <c r="C677" s="366" t="s">
        <v>936</v>
      </c>
      <c r="D677" s="367" t="s">
        <v>1297</v>
      </c>
      <c r="E677" s="375">
        <v>43891</v>
      </c>
      <c r="F677" s="368" t="s">
        <v>667</v>
      </c>
      <c r="G677" s="368">
        <v>2020</v>
      </c>
      <c r="H677" s="457">
        <f t="shared" si="2"/>
        <v>61600</v>
      </c>
      <c r="I677" s="366" t="s">
        <v>591</v>
      </c>
      <c r="J677" s="368" t="s">
        <v>716</v>
      </c>
      <c r="K677" s="59"/>
      <c r="L677" s="59"/>
      <c r="M677" s="528">
        <v>30800</v>
      </c>
      <c r="N677" s="351">
        <f t="shared" si="3"/>
        <v>0</v>
      </c>
    </row>
    <row r="678" spans="1:14" s="206" customFormat="1" ht="16.5" x14ac:dyDescent="0.3">
      <c r="A678" s="435">
        <v>379</v>
      </c>
      <c r="B678" s="369" t="s">
        <v>1375</v>
      </c>
      <c r="C678" s="366" t="s">
        <v>936</v>
      </c>
      <c r="D678" s="367" t="s">
        <v>1297</v>
      </c>
      <c r="E678" s="375">
        <v>43891</v>
      </c>
      <c r="F678" s="368" t="s">
        <v>667</v>
      </c>
      <c r="G678" s="368">
        <v>2020</v>
      </c>
      <c r="H678" s="457">
        <f t="shared" si="2"/>
        <v>38600</v>
      </c>
      <c r="I678" s="366" t="s">
        <v>591</v>
      </c>
      <c r="J678" s="368" t="s">
        <v>716</v>
      </c>
      <c r="K678" s="59"/>
      <c r="L678" s="59"/>
      <c r="M678" s="528">
        <v>19300</v>
      </c>
      <c r="N678" s="351">
        <f t="shared" si="3"/>
        <v>0</v>
      </c>
    </row>
    <row r="679" spans="1:14" s="206" customFormat="1" ht="16.5" x14ac:dyDescent="0.3">
      <c r="A679" s="435">
        <v>380</v>
      </c>
      <c r="B679" s="369" t="s">
        <v>1376</v>
      </c>
      <c r="C679" s="366" t="s">
        <v>936</v>
      </c>
      <c r="D679" s="367" t="s">
        <v>1297</v>
      </c>
      <c r="E679" s="375">
        <v>43891</v>
      </c>
      <c r="F679" s="368" t="s">
        <v>667</v>
      </c>
      <c r="G679" s="368">
        <v>2020</v>
      </c>
      <c r="H679" s="457">
        <f t="shared" si="2"/>
        <v>332600</v>
      </c>
      <c r="I679" s="366" t="s">
        <v>591</v>
      </c>
      <c r="J679" s="368" t="s">
        <v>716</v>
      </c>
      <c r="K679" s="59"/>
      <c r="L679" s="59"/>
      <c r="M679" s="528">
        <v>166300</v>
      </c>
      <c r="N679" s="351">
        <f t="shared" si="3"/>
        <v>0</v>
      </c>
    </row>
    <row r="680" spans="1:14" s="206" customFormat="1" ht="16.5" x14ac:dyDescent="0.3">
      <c r="A680" s="435">
        <v>381</v>
      </c>
      <c r="B680" s="369" t="s">
        <v>1377</v>
      </c>
      <c r="C680" s="366" t="s">
        <v>936</v>
      </c>
      <c r="D680" s="367" t="s">
        <v>1297</v>
      </c>
      <c r="E680" s="375">
        <v>43891</v>
      </c>
      <c r="F680" s="368" t="s">
        <v>667</v>
      </c>
      <c r="G680" s="368">
        <v>2020</v>
      </c>
      <c r="H680" s="457">
        <f t="shared" si="2"/>
        <v>123200</v>
      </c>
      <c r="I680" s="366" t="s">
        <v>591</v>
      </c>
      <c r="J680" s="368" t="s">
        <v>716</v>
      </c>
      <c r="K680" s="59"/>
      <c r="L680" s="59"/>
      <c r="M680" s="528">
        <v>61600</v>
      </c>
      <c r="N680" s="351">
        <f t="shared" si="3"/>
        <v>0</v>
      </c>
    </row>
    <row r="681" spans="1:14" s="206" customFormat="1" ht="16.5" x14ac:dyDescent="0.3">
      <c r="A681" s="435">
        <v>382</v>
      </c>
      <c r="B681" s="369" t="s">
        <v>1378</v>
      </c>
      <c r="C681" s="366" t="s">
        <v>936</v>
      </c>
      <c r="D681" s="367" t="s">
        <v>1297</v>
      </c>
      <c r="E681" s="375">
        <v>43891</v>
      </c>
      <c r="F681" s="368" t="s">
        <v>667</v>
      </c>
      <c r="G681" s="368">
        <v>2020</v>
      </c>
      <c r="H681" s="457">
        <f t="shared" si="2"/>
        <v>59800</v>
      </c>
      <c r="I681" s="366" t="s">
        <v>591</v>
      </c>
      <c r="J681" s="368" t="s">
        <v>716</v>
      </c>
      <c r="K681" s="59"/>
      <c r="L681" s="59"/>
      <c r="M681" s="531">
        <v>29900</v>
      </c>
      <c r="N681" s="351">
        <f t="shared" si="3"/>
        <v>0</v>
      </c>
    </row>
    <row r="682" spans="1:14" s="206" customFormat="1" ht="16.5" x14ac:dyDescent="0.3">
      <c r="A682" s="435">
        <v>383</v>
      </c>
      <c r="B682" s="369" t="s">
        <v>1379</v>
      </c>
      <c r="C682" s="366" t="s">
        <v>936</v>
      </c>
      <c r="D682" s="367" t="s">
        <v>1297</v>
      </c>
      <c r="E682" s="375">
        <v>43891</v>
      </c>
      <c r="F682" s="368" t="s">
        <v>667</v>
      </c>
      <c r="G682" s="368">
        <v>2020</v>
      </c>
      <c r="H682" s="457">
        <f t="shared" si="2"/>
        <v>84400</v>
      </c>
      <c r="I682" s="366" t="s">
        <v>591</v>
      </c>
      <c r="J682" s="368" t="s">
        <v>716</v>
      </c>
      <c r="K682" s="59"/>
      <c r="L682" s="59"/>
      <c r="M682" s="528">
        <v>42200</v>
      </c>
      <c r="N682" s="351">
        <f t="shared" si="3"/>
        <v>0</v>
      </c>
    </row>
    <row r="683" spans="1:14" s="206" customFormat="1" ht="16.5" x14ac:dyDescent="0.3">
      <c r="A683" s="435">
        <v>384</v>
      </c>
      <c r="B683" s="369" t="s">
        <v>1380</v>
      </c>
      <c r="C683" s="366" t="s">
        <v>936</v>
      </c>
      <c r="D683" s="367" t="s">
        <v>1297</v>
      </c>
      <c r="E683" s="375">
        <v>43891</v>
      </c>
      <c r="F683" s="368" t="s">
        <v>667</v>
      </c>
      <c r="G683" s="368">
        <v>2020</v>
      </c>
      <c r="H683" s="457">
        <f t="shared" si="2"/>
        <v>79200</v>
      </c>
      <c r="I683" s="366" t="s">
        <v>591</v>
      </c>
      <c r="J683" s="368" t="s">
        <v>716</v>
      </c>
      <c r="K683" s="59"/>
      <c r="L683" s="59"/>
      <c r="M683" s="528">
        <v>39600</v>
      </c>
      <c r="N683" s="351">
        <f t="shared" si="3"/>
        <v>0</v>
      </c>
    </row>
    <row r="684" spans="1:14" s="206" customFormat="1" ht="16.5" x14ac:dyDescent="0.3">
      <c r="A684" s="435">
        <v>385</v>
      </c>
      <c r="B684" s="369" t="s">
        <v>1381</v>
      </c>
      <c r="C684" s="366" t="s">
        <v>936</v>
      </c>
      <c r="D684" s="367" t="s">
        <v>1297</v>
      </c>
      <c r="E684" s="375">
        <v>43891</v>
      </c>
      <c r="F684" s="368" t="s">
        <v>667</v>
      </c>
      <c r="G684" s="368">
        <v>2020</v>
      </c>
      <c r="H684" s="457">
        <f t="shared" si="2"/>
        <v>343200</v>
      </c>
      <c r="I684" s="366" t="s">
        <v>591</v>
      </c>
      <c r="J684" s="368" t="s">
        <v>716</v>
      </c>
      <c r="K684" s="59"/>
      <c r="L684" s="59"/>
      <c r="M684" s="528">
        <v>171600</v>
      </c>
      <c r="N684" s="351">
        <f t="shared" si="3"/>
        <v>0</v>
      </c>
    </row>
    <row r="685" spans="1:14" s="206" customFormat="1" ht="16.5" x14ac:dyDescent="0.3">
      <c r="A685" s="435">
        <v>386</v>
      </c>
      <c r="B685" s="369" t="s">
        <v>1382</v>
      </c>
      <c r="C685" s="366" t="s">
        <v>936</v>
      </c>
      <c r="D685" s="367" t="s">
        <v>1297</v>
      </c>
      <c r="E685" s="375">
        <v>43891</v>
      </c>
      <c r="F685" s="368" t="s">
        <v>667</v>
      </c>
      <c r="G685" s="368">
        <v>2020</v>
      </c>
      <c r="H685" s="457">
        <f t="shared" si="2"/>
        <v>66000</v>
      </c>
      <c r="I685" s="366" t="s">
        <v>591</v>
      </c>
      <c r="J685" s="368" t="s">
        <v>716</v>
      </c>
      <c r="K685" s="59"/>
      <c r="L685" s="59"/>
      <c r="M685" s="531">
        <v>33000</v>
      </c>
      <c r="N685" s="351">
        <f t="shared" si="3"/>
        <v>0</v>
      </c>
    </row>
    <row r="686" spans="1:14" s="206" customFormat="1" ht="16.5" x14ac:dyDescent="0.3">
      <c r="A686" s="435">
        <v>387</v>
      </c>
      <c r="B686" s="369" t="s">
        <v>1383</v>
      </c>
      <c r="C686" s="366" t="s">
        <v>936</v>
      </c>
      <c r="D686" s="367" t="s">
        <v>1297</v>
      </c>
      <c r="E686" s="375">
        <v>43891</v>
      </c>
      <c r="F686" s="368" t="s">
        <v>667</v>
      </c>
      <c r="G686" s="368">
        <v>2020</v>
      </c>
      <c r="H686" s="457">
        <f t="shared" si="2"/>
        <v>79200</v>
      </c>
      <c r="I686" s="366" t="s">
        <v>591</v>
      </c>
      <c r="J686" s="368" t="s">
        <v>716</v>
      </c>
      <c r="K686" s="59"/>
      <c r="L686" s="59"/>
      <c r="M686" s="528">
        <v>39600</v>
      </c>
      <c r="N686" s="351">
        <f t="shared" si="3"/>
        <v>0</v>
      </c>
    </row>
    <row r="687" spans="1:14" s="206" customFormat="1" ht="16.5" x14ac:dyDescent="0.3">
      <c r="A687" s="435">
        <v>388</v>
      </c>
      <c r="B687" s="369" t="s">
        <v>1384</v>
      </c>
      <c r="C687" s="366" t="s">
        <v>936</v>
      </c>
      <c r="D687" s="367" t="s">
        <v>1297</v>
      </c>
      <c r="E687" s="375">
        <v>43891</v>
      </c>
      <c r="F687" s="368" t="s">
        <v>667</v>
      </c>
      <c r="G687" s="368">
        <v>2020</v>
      </c>
      <c r="H687" s="457">
        <f t="shared" si="2"/>
        <v>68600</v>
      </c>
      <c r="I687" s="366" t="s">
        <v>591</v>
      </c>
      <c r="J687" s="368" t="s">
        <v>716</v>
      </c>
      <c r="K687" s="59"/>
      <c r="L687" s="59"/>
      <c r="M687" s="528">
        <v>34300</v>
      </c>
      <c r="N687" s="351">
        <f t="shared" si="3"/>
        <v>0</v>
      </c>
    </row>
    <row r="688" spans="1:14" s="206" customFormat="1" ht="16.5" x14ac:dyDescent="0.3">
      <c r="A688" s="435">
        <v>389</v>
      </c>
      <c r="B688" s="369" t="s">
        <v>1385</v>
      </c>
      <c r="C688" s="366" t="s">
        <v>936</v>
      </c>
      <c r="D688" s="367" t="s">
        <v>1297</v>
      </c>
      <c r="E688" s="375">
        <v>43891</v>
      </c>
      <c r="F688" s="368" t="s">
        <v>667</v>
      </c>
      <c r="G688" s="368">
        <v>2020</v>
      </c>
      <c r="H688" s="457">
        <f t="shared" si="2"/>
        <v>156600</v>
      </c>
      <c r="I688" s="366" t="s">
        <v>591</v>
      </c>
      <c r="J688" s="368" t="s">
        <v>716</v>
      </c>
      <c r="K688" s="59"/>
      <c r="L688" s="59"/>
      <c r="M688" s="528">
        <v>78300</v>
      </c>
      <c r="N688" s="351">
        <f t="shared" si="3"/>
        <v>0</v>
      </c>
    </row>
    <row r="689" spans="1:14" s="206" customFormat="1" ht="16.5" x14ac:dyDescent="0.3">
      <c r="A689" s="435">
        <v>390</v>
      </c>
      <c r="B689" s="369" t="s">
        <v>1386</v>
      </c>
      <c r="C689" s="366" t="s">
        <v>936</v>
      </c>
      <c r="D689" s="367" t="s">
        <v>1297</v>
      </c>
      <c r="E689" s="375">
        <v>43891</v>
      </c>
      <c r="F689" s="368" t="s">
        <v>667</v>
      </c>
      <c r="G689" s="368">
        <v>2020</v>
      </c>
      <c r="H689" s="457">
        <f t="shared" si="2"/>
        <v>290400</v>
      </c>
      <c r="I689" s="366" t="s">
        <v>591</v>
      </c>
      <c r="J689" s="368" t="s">
        <v>716</v>
      </c>
      <c r="K689" s="59"/>
      <c r="L689" s="59"/>
      <c r="M689" s="528">
        <v>145200</v>
      </c>
      <c r="N689" s="351">
        <f t="shared" si="3"/>
        <v>0</v>
      </c>
    </row>
    <row r="690" spans="1:14" s="206" customFormat="1" ht="16.5" x14ac:dyDescent="0.3">
      <c r="A690" s="435">
        <v>391</v>
      </c>
      <c r="B690" s="369" t="s">
        <v>1387</v>
      </c>
      <c r="C690" s="366" t="s">
        <v>936</v>
      </c>
      <c r="D690" s="367" t="s">
        <v>1297</v>
      </c>
      <c r="E690" s="375">
        <v>43891</v>
      </c>
      <c r="F690" s="368" t="s">
        <v>667</v>
      </c>
      <c r="G690" s="368">
        <v>2020</v>
      </c>
      <c r="H690" s="457">
        <f t="shared" si="2"/>
        <v>79200</v>
      </c>
      <c r="I690" s="366" t="s">
        <v>591</v>
      </c>
      <c r="J690" s="368" t="s">
        <v>716</v>
      </c>
      <c r="K690" s="59"/>
      <c r="L690" s="59"/>
      <c r="M690" s="528">
        <v>39600</v>
      </c>
      <c r="N690" s="351">
        <f t="shared" si="3"/>
        <v>0</v>
      </c>
    </row>
    <row r="691" spans="1:14" s="206" customFormat="1" ht="16.5" x14ac:dyDescent="0.3">
      <c r="A691" s="435">
        <v>392</v>
      </c>
      <c r="B691" s="369" t="s">
        <v>1388</v>
      </c>
      <c r="C691" s="366" t="s">
        <v>936</v>
      </c>
      <c r="D691" s="367" t="s">
        <v>1297</v>
      </c>
      <c r="E691" s="375">
        <v>43891</v>
      </c>
      <c r="F691" s="368" t="s">
        <v>667</v>
      </c>
      <c r="G691" s="368">
        <v>2020</v>
      </c>
      <c r="H691" s="457">
        <f t="shared" si="2"/>
        <v>79200</v>
      </c>
      <c r="I691" s="366" t="s">
        <v>591</v>
      </c>
      <c r="J691" s="368" t="s">
        <v>716</v>
      </c>
      <c r="K691" s="59"/>
      <c r="L691" s="59"/>
      <c r="M691" s="528">
        <v>39600</v>
      </c>
      <c r="N691" s="351">
        <f t="shared" si="3"/>
        <v>0</v>
      </c>
    </row>
    <row r="692" spans="1:14" s="206" customFormat="1" ht="16.5" x14ac:dyDescent="0.3">
      <c r="A692" s="435">
        <v>393</v>
      </c>
      <c r="B692" s="369" t="s">
        <v>1389</v>
      </c>
      <c r="C692" s="366" t="s">
        <v>936</v>
      </c>
      <c r="D692" s="367" t="s">
        <v>1297</v>
      </c>
      <c r="E692" s="375">
        <v>43891</v>
      </c>
      <c r="F692" s="368" t="s">
        <v>667</v>
      </c>
      <c r="G692" s="368">
        <v>2020</v>
      </c>
      <c r="H692" s="457">
        <f t="shared" si="2"/>
        <v>70400</v>
      </c>
      <c r="I692" s="366" t="s">
        <v>591</v>
      </c>
      <c r="J692" s="368" t="s">
        <v>716</v>
      </c>
      <c r="K692" s="59"/>
      <c r="L692" s="59"/>
      <c r="M692" s="528">
        <v>35200</v>
      </c>
      <c r="N692" s="351">
        <f t="shared" si="3"/>
        <v>0</v>
      </c>
    </row>
    <row r="693" spans="1:14" s="206" customFormat="1" ht="16.5" x14ac:dyDescent="0.3">
      <c r="A693" s="435">
        <v>394</v>
      </c>
      <c r="B693" s="369" t="s">
        <v>1390</v>
      </c>
      <c r="C693" s="366" t="s">
        <v>936</v>
      </c>
      <c r="D693" s="367" t="s">
        <v>1297</v>
      </c>
      <c r="E693" s="375">
        <v>43891</v>
      </c>
      <c r="F693" s="368" t="s">
        <v>667</v>
      </c>
      <c r="G693" s="368">
        <v>2020</v>
      </c>
      <c r="H693" s="457">
        <f t="shared" si="2"/>
        <v>79200</v>
      </c>
      <c r="I693" s="366" t="s">
        <v>591</v>
      </c>
      <c r="J693" s="368" t="s">
        <v>716</v>
      </c>
      <c r="K693" s="59"/>
      <c r="L693" s="59"/>
      <c r="M693" s="528">
        <v>39600</v>
      </c>
      <c r="N693" s="351">
        <f t="shared" si="3"/>
        <v>0</v>
      </c>
    </row>
    <row r="694" spans="1:14" s="206" customFormat="1" ht="16.5" x14ac:dyDescent="0.3">
      <c r="A694" s="435">
        <v>395</v>
      </c>
      <c r="B694" s="369" t="s">
        <v>1391</v>
      </c>
      <c r="C694" s="366" t="s">
        <v>936</v>
      </c>
      <c r="D694" s="367" t="s">
        <v>1297</v>
      </c>
      <c r="E694" s="375">
        <v>43891</v>
      </c>
      <c r="F694" s="368" t="s">
        <v>667</v>
      </c>
      <c r="G694" s="368">
        <v>2020</v>
      </c>
      <c r="H694" s="457">
        <f t="shared" si="2"/>
        <v>79200</v>
      </c>
      <c r="I694" s="366" t="s">
        <v>591</v>
      </c>
      <c r="J694" s="368" t="s">
        <v>716</v>
      </c>
      <c r="K694" s="59"/>
      <c r="L694" s="59"/>
      <c r="M694" s="528">
        <v>39600</v>
      </c>
      <c r="N694" s="351">
        <f t="shared" si="3"/>
        <v>0</v>
      </c>
    </row>
    <row r="695" spans="1:14" s="206" customFormat="1" ht="16.5" x14ac:dyDescent="0.3">
      <c r="A695" s="435">
        <v>396</v>
      </c>
      <c r="B695" s="369" t="s">
        <v>1392</v>
      </c>
      <c r="C695" s="366" t="s">
        <v>936</v>
      </c>
      <c r="D695" s="367" t="s">
        <v>1297</v>
      </c>
      <c r="E695" s="375">
        <v>43891</v>
      </c>
      <c r="F695" s="368" t="s">
        <v>667</v>
      </c>
      <c r="G695" s="368">
        <v>2020</v>
      </c>
      <c r="H695" s="457">
        <f t="shared" si="2"/>
        <v>79200</v>
      </c>
      <c r="I695" s="366" t="s">
        <v>591</v>
      </c>
      <c r="J695" s="368" t="s">
        <v>716</v>
      </c>
      <c r="K695" s="59"/>
      <c r="L695" s="59"/>
      <c r="M695" s="528">
        <v>39600</v>
      </c>
      <c r="N695" s="351">
        <f t="shared" si="3"/>
        <v>0</v>
      </c>
    </row>
    <row r="696" spans="1:14" s="206" customFormat="1" ht="16.5" x14ac:dyDescent="0.3">
      <c r="A696" s="435">
        <v>397</v>
      </c>
      <c r="B696" s="369" t="s">
        <v>1393</v>
      </c>
      <c r="C696" s="366" t="s">
        <v>936</v>
      </c>
      <c r="D696" s="367" t="s">
        <v>1297</v>
      </c>
      <c r="E696" s="375">
        <v>43891</v>
      </c>
      <c r="F696" s="368" t="s">
        <v>667</v>
      </c>
      <c r="G696" s="368">
        <v>2020</v>
      </c>
      <c r="H696" s="457">
        <f t="shared" si="2"/>
        <v>79200</v>
      </c>
      <c r="I696" s="366" t="s">
        <v>591</v>
      </c>
      <c r="J696" s="368" t="s">
        <v>716</v>
      </c>
      <c r="K696" s="59"/>
      <c r="L696" s="59"/>
      <c r="M696" s="528">
        <v>39600</v>
      </c>
      <c r="N696" s="351">
        <f t="shared" si="3"/>
        <v>0</v>
      </c>
    </row>
    <row r="697" spans="1:14" s="206" customFormat="1" ht="16.5" x14ac:dyDescent="0.3">
      <c r="A697" s="435">
        <v>398</v>
      </c>
      <c r="B697" s="369" t="s">
        <v>1394</v>
      </c>
      <c r="C697" s="366" t="s">
        <v>936</v>
      </c>
      <c r="D697" s="367" t="s">
        <v>1297</v>
      </c>
      <c r="E697" s="375">
        <v>43891</v>
      </c>
      <c r="F697" s="368" t="s">
        <v>667</v>
      </c>
      <c r="G697" s="368">
        <v>2020</v>
      </c>
      <c r="H697" s="457">
        <f t="shared" si="2"/>
        <v>79200</v>
      </c>
      <c r="I697" s="366" t="s">
        <v>591</v>
      </c>
      <c r="J697" s="368" t="s">
        <v>716</v>
      </c>
      <c r="K697" s="59"/>
      <c r="L697" s="59"/>
      <c r="M697" s="528">
        <v>39600</v>
      </c>
      <c r="N697" s="351">
        <f t="shared" si="3"/>
        <v>0</v>
      </c>
    </row>
    <row r="698" spans="1:14" s="206" customFormat="1" ht="16.5" x14ac:dyDescent="0.3">
      <c r="A698" s="435">
        <v>399</v>
      </c>
      <c r="B698" s="369" t="s">
        <v>1395</v>
      </c>
      <c r="C698" s="366" t="s">
        <v>936</v>
      </c>
      <c r="D698" s="367" t="s">
        <v>1297</v>
      </c>
      <c r="E698" s="375">
        <v>43891</v>
      </c>
      <c r="F698" s="368" t="s">
        <v>667</v>
      </c>
      <c r="G698" s="368">
        <v>2020</v>
      </c>
      <c r="H698" s="457">
        <f t="shared" si="2"/>
        <v>79200</v>
      </c>
      <c r="I698" s="366" t="s">
        <v>591</v>
      </c>
      <c r="J698" s="368" t="s">
        <v>716</v>
      </c>
      <c r="K698" s="59"/>
      <c r="L698" s="59"/>
      <c r="M698" s="528">
        <v>39600</v>
      </c>
      <c r="N698" s="351">
        <f t="shared" si="3"/>
        <v>0</v>
      </c>
    </row>
    <row r="699" spans="1:14" s="206" customFormat="1" ht="16.5" x14ac:dyDescent="0.3">
      <c r="A699" s="435">
        <v>400</v>
      </c>
      <c r="B699" s="369" t="s">
        <v>1396</v>
      </c>
      <c r="C699" s="366" t="s">
        <v>936</v>
      </c>
      <c r="D699" s="367" t="s">
        <v>1297</v>
      </c>
      <c r="E699" s="375">
        <v>43891</v>
      </c>
      <c r="F699" s="368" t="s">
        <v>667</v>
      </c>
      <c r="G699" s="368">
        <v>2020</v>
      </c>
      <c r="H699" s="457">
        <f t="shared" si="2"/>
        <v>387200</v>
      </c>
      <c r="I699" s="366" t="s">
        <v>591</v>
      </c>
      <c r="J699" s="368" t="s">
        <v>716</v>
      </c>
      <c r="K699" s="59"/>
      <c r="L699" s="59"/>
      <c r="M699" s="528">
        <v>193600</v>
      </c>
      <c r="N699" s="351">
        <f t="shared" si="3"/>
        <v>0</v>
      </c>
    </row>
    <row r="700" spans="1:14" s="206" customFormat="1" ht="16.5" x14ac:dyDescent="0.3">
      <c r="A700" s="435">
        <v>401</v>
      </c>
      <c r="B700" s="369" t="s">
        <v>1397</v>
      </c>
      <c r="C700" s="366" t="s">
        <v>936</v>
      </c>
      <c r="D700" s="367" t="s">
        <v>1297</v>
      </c>
      <c r="E700" s="375">
        <v>43891</v>
      </c>
      <c r="F700" s="368" t="s">
        <v>667</v>
      </c>
      <c r="G700" s="368">
        <v>2020</v>
      </c>
      <c r="H700" s="457">
        <f t="shared" si="2"/>
        <v>70400</v>
      </c>
      <c r="I700" s="366" t="s">
        <v>591</v>
      </c>
      <c r="J700" s="368" t="s">
        <v>716</v>
      </c>
      <c r="K700" s="59"/>
      <c r="L700" s="59"/>
      <c r="M700" s="528">
        <v>35200</v>
      </c>
      <c r="N700" s="351">
        <f t="shared" si="3"/>
        <v>0</v>
      </c>
    </row>
    <row r="701" spans="1:14" s="206" customFormat="1" ht="16.5" x14ac:dyDescent="0.3">
      <c r="A701" s="366"/>
      <c r="B701" s="396" t="s">
        <v>1026</v>
      </c>
      <c r="C701" s="368"/>
      <c r="D701" s="416"/>
      <c r="E701" s="366"/>
      <c r="F701" s="425"/>
      <c r="G701" s="417"/>
      <c r="H701" s="426">
        <f>SUM(H659:H700)</f>
        <v>12614400</v>
      </c>
      <c r="I701" s="368"/>
      <c r="J701" s="368"/>
      <c r="K701" s="59"/>
      <c r="L701" s="59"/>
      <c r="M701" s="528"/>
      <c r="N701" s="351">
        <f t="shared" si="3"/>
        <v>0</v>
      </c>
    </row>
    <row r="702" spans="1:14" s="206" customFormat="1" ht="16.5" x14ac:dyDescent="0.3">
      <c r="A702" s="427"/>
      <c r="B702" s="428"/>
      <c r="C702" s="387"/>
      <c r="D702" s="428"/>
      <c r="E702" s="383"/>
      <c r="F702" s="429"/>
      <c r="G702" s="387"/>
      <c r="H702" s="430"/>
      <c r="I702" s="387"/>
      <c r="J702" s="387"/>
      <c r="K702" s="59"/>
      <c r="L702" s="59"/>
      <c r="M702" s="528"/>
      <c r="N702" s="351">
        <f t="shared" si="3"/>
        <v>0</v>
      </c>
    </row>
    <row r="703" spans="1:14" s="206" customFormat="1" x14ac:dyDescent="0.25">
      <c r="A703" s="588" t="s">
        <v>246</v>
      </c>
      <c r="B703" s="360" t="s">
        <v>571</v>
      </c>
      <c r="C703" s="590" t="s">
        <v>572</v>
      </c>
      <c r="D703" s="590"/>
      <c r="E703" s="590"/>
      <c r="F703" s="489" t="s">
        <v>573</v>
      </c>
      <c r="G703" s="489" t="s">
        <v>574</v>
      </c>
      <c r="H703" s="361" t="s">
        <v>575</v>
      </c>
      <c r="I703" s="486" t="s">
        <v>576</v>
      </c>
      <c r="J703" s="591" t="s">
        <v>577</v>
      </c>
      <c r="K703" s="59"/>
      <c r="L703" s="59"/>
      <c r="M703" s="528"/>
      <c r="N703" s="351"/>
    </row>
    <row r="704" spans="1:14" s="206" customFormat="1" x14ac:dyDescent="0.25">
      <c r="A704" s="589"/>
      <c r="B704" s="362" t="s">
        <v>578</v>
      </c>
      <c r="C704" s="484" t="s">
        <v>579</v>
      </c>
      <c r="D704" s="484" t="s">
        <v>580</v>
      </c>
      <c r="E704" s="484" t="s">
        <v>581</v>
      </c>
      <c r="F704" s="490" t="s">
        <v>582</v>
      </c>
      <c r="G704" s="490" t="s">
        <v>583</v>
      </c>
      <c r="H704" s="363" t="s">
        <v>583</v>
      </c>
      <c r="I704" s="487" t="s">
        <v>584</v>
      </c>
      <c r="J704" s="591"/>
      <c r="K704" s="59"/>
      <c r="L704" s="59"/>
      <c r="M704" s="528"/>
      <c r="N704" s="351"/>
    </row>
    <row r="705" spans="1:14" s="206" customFormat="1" ht="16.5" x14ac:dyDescent="0.3">
      <c r="A705" s="366"/>
      <c r="B705" s="396" t="s">
        <v>1027</v>
      </c>
      <c r="C705" s="368"/>
      <c r="D705" s="416"/>
      <c r="E705" s="366"/>
      <c r="F705" s="425"/>
      <c r="G705" s="417"/>
      <c r="H705" s="426">
        <f>H701</f>
        <v>12614400</v>
      </c>
      <c r="I705" s="368"/>
      <c r="J705" s="368"/>
      <c r="K705" s="59"/>
      <c r="L705" s="59"/>
      <c r="M705" s="528"/>
      <c r="N705" s="351"/>
    </row>
    <row r="706" spans="1:14" s="206" customFormat="1" ht="16.5" x14ac:dyDescent="0.3">
      <c r="A706" s="435">
        <v>402</v>
      </c>
      <c r="B706" s="369" t="s">
        <v>1398</v>
      </c>
      <c r="C706" s="366" t="s">
        <v>936</v>
      </c>
      <c r="D706" s="367" t="s">
        <v>1297</v>
      </c>
      <c r="E706" s="375">
        <v>43891</v>
      </c>
      <c r="F706" s="368" t="s">
        <v>667</v>
      </c>
      <c r="G706" s="368">
        <v>2020</v>
      </c>
      <c r="H706" s="457">
        <f t="shared" si="2"/>
        <v>66000</v>
      </c>
      <c r="I706" s="366" t="s">
        <v>591</v>
      </c>
      <c r="J706" s="368" t="s">
        <v>716</v>
      </c>
      <c r="K706" s="59"/>
      <c r="L706" s="59"/>
      <c r="M706" s="531">
        <v>33000</v>
      </c>
      <c r="N706" s="351"/>
    </row>
    <row r="707" spans="1:14" s="206" customFormat="1" ht="16.5" x14ac:dyDescent="0.3">
      <c r="A707" s="435">
        <v>403</v>
      </c>
      <c r="B707" s="369" t="s">
        <v>1399</v>
      </c>
      <c r="C707" s="366" t="s">
        <v>936</v>
      </c>
      <c r="D707" s="367" t="s">
        <v>1297</v>
      </c>
      <c r="E707" s="375">
        <v>43891</v>
      </c>
      <c r="F707" s="368" t="s">
        <v>667</v>
      </c>
      <c r="G707" s="368">
        <v>2020</v>
      </c>
      <c r="H707" s="457">
        <f t="shared" si="2"/>
        <v>68600</v>
      </c>
      <c r="I707" s="366" t="s">
        <v>591</v>
      </c>
      <c r="J707" s="368" t="s">
        <v>716</v>
      </c>
      <c r="K707" s="59"/>
      <c r="L707" s="59"/>
      <c r="M707" s="528">
        <v>34300</v>
      </c>
      <c r="N707" s="351"/>
    </row>
    <row r="708" spans="1:14" s="206" customFormat="1" ht="16.5" x14ac:dyDescent="0.3">
      <c r="A708" s="435">
        <v>404</v>
      </c>
      <c r="B708" s="369" t="s">
        <v>1400</v>
      </c>
      <c r="C708" s="366" t="s">
        <v>936</v>
      </c>
      <c r="D708" s="367" t="s">
        <v>1297</v>
      </c>
      <c r="E708" s="375">
        <v>43891</v>
      </c>
      <c r="F708" s="368" t="s">
        <v>667</v>
      </c>
      <c r="G708" s="368">
        <v>2020</v>
      </c>
      <c r="H708" s="457">
        <f t="shared" si="2"/>
        <v>66000</v>
      </c>
      <c r="I708" s="366" t="s">
        <v>591</v>
      </c>
      <c r="J708" s="368" t="s">
        <v>716</v>
      </c>
      <c r="K708" s="59"/>
      <c r="L708" s="59"/>
      <c r="M708" s="531">
        <v>33000</v>
      </c>
      <c r="N708" s="351">
        <f t="shared" si="3"/>
        <v>0</v>
      </c>
    </row>
    <row r="709" spans="1:14" s="206" customFormat="1" ht="16.5" x14ac:dyDescent="0.3">
      <c r="A709" s="435">
        <v>405</v>
      </c>
      <c r="B709" s="369" t="s">
        <v>1401</v>
      </c>
      <c r="C709" s="366" t="s">
        <v>936</v>
      </c>
      <c r="D709" s="367" t="s">
        <v>1297</v>
      </c>
      <c r="E709" s="375">
        <v>43891</v>
      </c>
      <c r="F709" s="368" t="s">
        <v>667</v>
      </c>
      <c r="G709" s="368">
        <v>2020</v>
      </c>
      <c r="H709" s="457">
        <f t="shared" si="2"/>
        <v>84400</v>
      </c>
      <c r="I709" s="366" t="s">
        <v>591</v>
      </c>
      <c r="J709" s="368" t="s">
        <v>716</v>
      </c>
      <c r="K709" s="59"/>
      <c r="L709" s="59"/>
      <c r="M709" s="528">
        <v>42200</v>
      </c>
      <c r="N709" s="351">
        <f t="shared" si="3"/>
        <v>0</v>
      </c>
    </row>
    <row r="710" spans="1:14" s="206" customFormat="1" ht="16.5" x14ac:dyDescent="0.3">
      <c r="A710" s="435">
        <v>406</v>
      </c>
      <c r="B710" s="369" t="s">
        <v>1402</v>
      </c>
      <c r="C710" s="366" t="s">
        <v>936</v>
      </c>
      <c r="D710" s="367" t="s">
        <v>1297</v>
      </c>
      <c r="E710" s="375">
        <v>43891</v>
      </c>
      <c r="F710" s="368" t="s">
        <v>667</v>
      </c>
      <c r="G710" s="368">
        <v>2020</v>
      </c>
      <c r="H710" s="457">
        <f t="shared" si="2"/>
        <v>66000</v>
      </c>
      <c r="I710" s="366" t="s">
        <v>591</v>
      </c>
      <c r="J710" s="368" t="s">
        <v>716</v>
      </c>
      <c r="K710" s="59"/>
      <c r="L710" s="59"/>
      <c r="M710" s="531">
        <v>33000</v>
      </c>
      <c r="N710" s="351">
        <f t="shared" si="3"/>
        <v>0</v>
      </c>
    </row>
    <row r="711" spans="1:14" s="206" customFormat="1" ht="16.5" x14ac:dyDescent="0.3">
      <c r="A711" s="435">
        <v>407</v>
      </c>
      <c r="B711" s="369" t="s">
        <v>1403</v>
      </c>
      <c r="C711" s="366" t="s">
        <v>936</v>
      </c>
      <c r="D711" s="367" t="s">
        <v>1297</v>
      </c>
      <c r="E711" s="375">
        <v>43891</v>
      </c>
      <c r="F711" s="368" t="s">
        <v>667</v>
      </c>
      <c r="G711" s="368">
        <v>2020</v>
      </c>
      <c r="H711" s="457">
        <f>M711*2</f>
        <v>66000</v>
      </c>
      <c r="I711" s="366" t="s">
        <v>591</v>
      </c>
      <c r="J711" s="368" t="s">
        <v>716</v>
      </c>
      <c r="K711" s="59"/>
      <c r="L711" s="59"/>
      <c r="M711" s="531">
        <v>33000</v>
      </c>
      <c r="N711" s="351">
        <f t="shared" si="3"/>
        <v>0</v>
      </c>
    </row>
    <row r="712" spans="1:14" s="206" customFormat="1" ht="16.5" x14ac:dyDescent="0.3">
      <c r="A712" s="435">
        <v>408</v>
      </c>
      <c r="B712" s="369" t="s">
        <v>1404</v>
      </c>
      <c r="C712" s="366" t="s">
        <v>936</v>
      </c>
      <c r="D712" s="367" t="s">
        <v>1297</v>
      </c>
      <c r="E712" s="375">
        <v>43891</v>
      </c>
      <c r="F712" s="368" t="s">
        <v>667</v>
      </c>
      <c r="G712" s="368">
        <v>2020</v>
      </c>
      <c r="H712" s="457">
        <f>M712*2</f>
        <v>66000</v>
      </c>
      <c r="I712" s="366" t="s">
        <v>591</v>
      </c>
      <c r="J712" s="368" t="s">
        <v>716</v>
      </c>
      <c r="K712" s="59"/>
      <c r="L712" s="59"/>
      <c r="M712" s="531">
        <v>33000</v>
      </c>
      <c r="N712" s="351">
        <f t="shared" si="3"/>
        <v>0</v>
      </c>
    </row>
    <row r="713" spans="1:14" s="206" customFormat="1" ht="16.5" x14ac:dyDescent="0.3">
      <c r="A713" s="435">
        <v>409</v>
      </c>
      <c r="B713" s="369" t="s">
        <v>1405</v>
      </c>
      <c r="C713" s="366" t="s">
        <v>936</v>
      </c>
      <c r="D713" s="367" t="s">
        <v>1297</v>
      </c>
      <c r="E713" s="375">
        <v>43891</v>
      </c>
      <c r="F713" s="368" t="s">
        <v>667</v>
      </c>
      <c r="G713" s="368">
        <v>2020</v>
      </c>
      <c r="H713" s="457">
        <f>M713*2</f>
        <v>105600</v>
      </c>
      <c r="I713" s="366" t="s">
        <v>591</v>
      </c>
      <c r="J713" s="368" t="s">
        <v>716</v>
      </c>
      <c r="K713" s="59"/>
      <c r="L713" s="59"/>
      <c r="M713" s="528">
        <v>52800</v>
      </c>
      <c r="N713" s="351"/>
    </row>
    <row r="714" spans="1:14" s="206" customFormat="1" ht="16.5" x14ac:dyDescent="0.3">
      <c r="A714" s="435">
        <v>410</v>
      </c>
      <c r="B714" s="369" t="s">
        <v>1406</v>
      </c>
      <c r="C714" s="366" t="s">
        <v>936</v>
      </c>
      <c r="D714" s="367" t="s">
        <v>1297</v>
      </c>
      <c r="E714" s="375">
        <v>43891</v>
      </c>
      <c r="F714" s="368" t="s">
        <v>667</v>
      </c>
      <c r="G714" s="368">
        <v>2020</v>
      </c>
      <c r="H714" s="457">
        <f>M714*2</f>
        <v>66000</v>
      </c>
      <c r="I714" s="366" t="s">
        <v>591</v>
      </c>
      <c r="J714" s="368" t="s">
        <v>716</v>
      </c>
      <c r="K714" s="59"/>
      <c r="L714" s="59"/>
      <c r="M714" s="531">
        <v>33000</v>
      </c>
      <c r="N714" s="351"/>
    </row>
    <row r="715" spans="1:14" s="206" customFormat="1" ht="16.5" x14ac:dyDescent="0.3">
      <c r="A715" s="435">
        <v>411</v>
      </c>
      <c r="B715" s="369" t="s">
        <v>1407</v>
      </c>
      <c r="C715" s="366" t="s">
        <v>936</v>
      </c>
      <c r="D715" s="367" t="s">
        <v>1297</v>
      </c>
      <c r="E715" s="375">
        <v>43891</v>
      </c>
      <c r="F715" s="368" t="s">
        <v>667</v>
      </c>
      <c r="G715" s="368">
        <v>2020</v>
      </c>
      <c r="H715" s="457">
        <f t="shared" si="2"/>
        <v>70400</v>
      </c>
      <c r="I715" s="366" t="s">
        <v>591</v>
      </c>
      <c r="J715" s="368" t="s">
        <v>716</v>
      </c>
      <c r="K715" s="59"/>
      <c r="L715" s="59"/>
      <c r="M715" s="528">
        <v>35200</v>
      </c>
      <c r="N715" s="351"/>
    </row>
    <row r="716" spans="1:14" s="206" customFormat="1" ht="16.5" x14ac:dyDescent="0.3">
      <c r="A716" s="435">
        <v>412</v>
      </c>
      <c r="B716" s="369" t="s">
        <v>1408</v>
      </c>
      <c r="C716" s="366" t="s">
        <v>936</v>
      </c>
      <c r="D716" s="367" t="s">
        <v>1297</v>
      </c>
      <c r="E716" s="375">
        <v>43891</v>
      </c>
      <c r="F716" s="368" t="s">
        <v>667</v>
      </c>
      <c r="G716" s="368">
        <v>2020</v>
      </c>
      <c r="H716" s="457">
        <f t="shared" si="2"/>
        <v>96800</v>
      </c>
      <c r="I716" s="366" t="s">
        <v>591</v>
      </c>
      <c r="J716" s="368" t="s">
        <v>716</v>
      </c>
      <c r="K716" s="59"/>
      <c r="L716" s="59"/>
      <c r="M716" s="528">
        <v>48400</v>
      </c>
      <c r="N716" s="351"/>
    </row>
    <row r="717" spans="1:14" s="206" customFormat="1" ht="16.5" x14ac:dyDescent="0.3">
      <c r="A717" s="435">
        <v>413</v>
      </c>
      <c r="B717" s="369" t="s">
        <v>1409</v>
      </c>
      <c r="C717" s="366" t="s">
        <v>936</v>
      </c>
      <c r="D717" s="367" t="s">
        <v>1297</v>
      </c>
      <c r="E717" s="375">
        <v>43891</v>
      </c>
      <c r="F717" s="368" t="s">
        <v>667</v>
      </c>
      <c r="G717" s="368">
        <v>2020</v>
      </c>
      <c r="H717" s="457">
        <f t="shared" si="2"/>
        <v>70400</v>
      </c>
      <c r="I717" s="366" t="s">
        <v>591</v>
      </c>
      <c r="J717" s="368" t="s">
        <v>716</v>
      </c>
      <c r="K717" s="59"/>
      <c r="L717" s="59"/>
      <c r="M717" s="528">
        <v>35200</v>
      </c>
      <c r="N717" s="351">
        <f t="shared" si="3"/>
        <v>0</v>
      </c>
    </row>
    <row r="718" spans="1:14" s="206" customFormat="1" ht="16.5" x14ac:dyDescent="0.3">
      <c r="A718" s="435">
        <v>414</v>
      </c>
      <c r="B718" s="369" t="s">
        <v>1410</v>
      </c>
      <c r="C718" s="366" t="s">
        <v>936</v>
      </c>
      <c r="D718" s="367" t="s">
        <v>1297</v>
      </c>
      <c r="E718" s="375">
        <v>43891</v>
      </c>
      <c r="F718" s="368" t="s">
        <v>667</v>
      </c>
      <c r="G718" s="368">
        <v>2020</v>
      </c>
      <c r="H718" s="457">
        <f t="shared" si="2"/>
        <v>66000</v>
      </c>
      <c r="I718" s="366" t="s">
        <v>591</v>
      </c>
      <c r="J718" s="368" t="s">
        <v>716</v>
      </c>
      <c r="K718" s="59"/>
      <c r="L718" s="59"/>
      <c r="M718" s="531">
        <v>33000</v>
      </c>
      <c r="N718" s="351">
        <f t="shared" si="3"/>
        <v>0</v>
      </c>
    </row>
    <row r="719" spans="1:14" s="206" customFormat="1" ht="16.5" x14ac:dyDescent="0.3">
      <c r="A719" s="435">
        <v>415</v>
      </c>
      <c r="B719" s="369" t="s">
        <v>1411</v>
      </c>
      <c r="C719" s="366" t="s">
        <v>936</v>
      </c>
      <c r="D719" s="367" t="s">
        <v>1297</v>
      </c>
      <c r="E719" s="375">
        <v>43891</v>
      </c>
      <c r="F719" s="368" t="s">
        <v>667</v>
      </c>
      <c r="G719" s="368">
        <v>2020</v>
      </c>
      <c r="H719" s="457">
        <f t="shared" si="2"/>
        <v>66000</v>
      </c>
      <c r="I719" s="366" t="s">
        <v>591</v>
      </c>
      <c r="J719" s="368" t="s">
        <v>716</v>
      </c>
      <c r="K719" s="59"/>
      <c r="L719" s="59"/>
      <c r="M719" s="531">
        <v>33000</v>
      </c>
      <c r="N719" s="351">
        <f t="shared" si="3"/>
        <v>0</v>
      </c>
    </row>
    <row r="720" spans="1:14" s="206" customFormat="1" ht="16.5" x14ac:dyDescent="0.3">
      <c r="A720" s="435">
        <v>416</v>
      </c>
      <c r="B720" s="369" t="s">
        <v>1412</v>
      </c>
      <c r="C720" s="366" t="s">
        <v>936</v>
      </c>
      <c r="D720" s="367" t="s">
        <v>1297</v>
      </c>
      <c r="E720" s="375">
        <v>43891</v>
      </c>
      <c r="F720" s="368" t="s">
        <v>667</v>
      </c>
      <c r="G720" s="368">
        <v>2020</v>
      </c>
      <c r="H720" s="457">
        <f t="shared" si="2"/>
        <v>38600</v>
      </c>
      <c r="I720" s="366" t="s">
        <v>591</v>
      </c>
      <c r="J720" s="368" t="s">
        <v>716</v>
      </c>
      <c r="K720" s="59"/>
      <c r="L720" s="59"/>
      <c r="M720" s="528">
        <v>19300</v>
      </c>
      <c r="N720" s="351">
        <f t="shared" si="3"/>
        <v>0</v>
      </c>
    </row>
    <row r="721" spans="1:14" s="206" customFormat="1" ht="16.5" x14ac:dyDescent="0.3">
      <c r="A721" s="435">
        <v>417</v>
      </c>
      <c r="B721" s="369" t="s">
        <v>1413</v>
      </c>
      <c r="C721" s="366" t="s">
        <v>936</v>
      </c>
      <c r="D721" s="367" t="s">
        <v>1297</v>
      </c>
      <c r="E721" s="375">
        <v>43891</v>
      </c>
      <c r="F721" s="368" t="s">
        <v>667</v>
      </c>
      <c r="G721" s="368">
        <v>2020</v>
      </c>
      <c r="H721" s="457">
        <f t="shared" si="2"/>
        <v>38600</v>
      </c>
      <c r="I721" s="366" t="s">
        <v>591</v>
      </c>
      <c r="J721" s="368" t="s">
        <v>716</v>
      </c>
      <c r="K721" s="59"/>
      <c r="L721" s="59"/>
      <c r="M721" s="528">
        <v>19300</v>
      </c>
      <c r="N721" s="351">
        <f t="shared" si="3"/>
        <v>0</v>
      </c>
    </row>
    <row r="722" spans="1:14" s="206" customFormat="1" ht="16.5" x14ac:dyDescent="0.3">
      <c r="A722" s="435">
        <v>418</v>
      </c>
      <c r="B722" s="369" t="s">
        <v>1414</v>
      </c>
      <c r="C722" s="366" t="s">
        <v>936</v>
      </c>
      <c r="D722" s="367" t="s">
        <v>1297</v>
      </c>
      <c r="E722" s="375">
        <v>43891</v>
      </c>
      <c r="F722" s="368" t="s">
        <v>667</v>
      </c>
      <c r="G722" s="368">
        <v>2020</v>
      </c>
      <c r="H722" s="457">
        <f t="shared" si="2"/>
        <v>38600</v>
      </c>
      <c r="I722" s="366" t="s">
        <v>591</v>
      </c>
      <c r="J722" s="368" t="s">
        <v>716</v>
      </c>
      <c r="K722" s="59"/>
      <c r="L722" s="59"/>
      <c r="M722" s="528">
        <v>19300</v>
      </c>
      <c r="N722" s="351">
        <f t="shared" si="3"/>
        <v>0</v>
      </c>
    </row>
    <row r="723" spans="1:14" s="206" customFormat="1" ht="16.5" x14ac:dyDescent="0.3">
      <c r="A723" s="435">
        <v>419</v>
      </c>
      <c r="B723" s="369" t="s">
        <v>1415</v>
      </c>
      <c r="C723" s="366" t="s">
        <v>936</v>
      </c>
      <c r="D723" s="367" t="s">
        <v>1297</v>
      </c>
      <c r="E723" s="375">
        <v>43891</v>
      </c>
      <c r="F723" s="368" t="s">
        <v>667</v>
      </c>
      <c r="G723" s="368">
        <v>2020</v>
      </c>
      <c r="H723" s="457">
        <f t="shared" si="2"/>
        <v>38600</v>
      </c>
      <c r="I723" s="366" t="s">
        <v>591</v>
      </c>
      <c r="J723" s="368" t="s">
        <v>716</v>
      </c>
      <c r="K723" s="59"/>
      <c r="L723" s="59"/>
      <c r="M723" s="528">
        <v>19300</v>
      </c>
      <c r="N723" s="351">
        <f t="shared" si="3"/>
        <v>0</v>
      </c>
    </row>
    <row r="724" spans="1:14" s="206" customFormat="1" ht="16.5" x14ac:dyDescent="0.3">
      <c r="A724" s="435">
        <v>420</v>
      </c>
      <c r="B724" s="369" t="s">
        <v>1416</v>
      </c>
      <c r="C724" s="366" t="s">
        <v>936</v>
      </c>
      <c r="D724" s="367" t="s">
        <v>1297</v>
      </c>
      <c r="E724" s="375">
        <v>43891</v>
      </c>
      <c r="F724" s="368" t="s">
        <v>667</v>
      </c>
      <c r="G724" s="368">
        <v>2020</v>
      </c>
      <c r="H724" s="457">
        <f t="shared" si="2"/>
        <v>38600</v>
      </c>
      <c r="I724" s="366" t="s">
        <v>591</v>
      </c>
      <c r="J724" s="368" t="s">
        <v>716</v>
      </c>
      <c r="K724" s="59"/>
      <c r="L724" s="59"/>
      <c r="M724" s="528">
        <v>19300</v>
      </c>
      <c r="N724" s="351">
        <f t="shared" si="3"/>
        <v>0</v>
      </c>
    </row>
    <row r="725" spans="1:14" s="206" customFormat="1" ht="16.5" x14ac:dyDescent="0.3">
      <c r="A725" s="435">
        <v>421</v>
      </c>
      <c r="B725" s="369" t="s">
        <v>1417</v>
      </c>
      <c r="C725" s="366" t="s">
        <v>936</v>
      </c>
      <c r="D725" s="367" t="s">
        <v>1297</v>
      </c>
      <c r="E725" s="375">
        <v>43891</v>
      </c>
      <c r="F725" s="368" t="s">
        <v>667</v>
      </c>
      <c r="G725" s="368">
        <v>2020</v>
      </c>
      <c r="H725" s="457">
        <f t="shared" si="2"/>
        <v>34200</v>
      </c>
      <c r="I725" s="366" t="s">
        <v>591</v>
      </c>
      <c r="J725" s="368" t="s">
        <v>716</v>
      </c>
      <c r="K725" s="59"/>
      <c r="L725" s="59"/>
      <c r="M725" s="529">
        <v>17100</v>
      </c>
      <c r="N725" s="351">
        <f t="shared" si="3"/>
        <v>0</v>
      </c>
    </row>
    <row r="726" spans="1:14" s="206" customFormat="1" ht="16.5" x14ac:dyDescent="0.3">
      <c r="A726" s="435">
        <v>422</v>
      </c>
      <c r="B726" s="369" t="s">
        <v>1418</v>
      </c>
      <c r="C726" s="366" t="s">
        <v>936</v>
      </c>
      <c r="D726" s="367" t="s">
        <v>1297</v>
      </c>
      <c r="E726" s="375">
        <v>43891</v>
      </c>
      <c r="F726" s="368" t="s">
        <v>667</v>
      </c>
      <c r="G726" s="368">
        <v>2020</v>
      </c>
      <c r="H726" s="457">
        <f t="shared" si="2"/>
        <v>86400</v>
      </c>
      <c r="I726" s="366" t="s">
        <v>591</v>
      </c>
      <c r="J726" s="368" t="s">
        <v>716</v>
      </c>
      <c r="K726" s="59"/>
      <c r="L726" s="59"/>
      <c r="M726" s="528">
        <v>43200</v>
      </c>
      <c r="N726" s="351">
        <f t="shared" si="3"/>
        <v>0</v>
      </c>
    </row>
    <row r="727" spans="1:14" s="206" customFormat="1" ht="16.5" x14ac:dyDescent="0.3">
      <c r="A727" s="435">
        <v>423</v>
      </c>
      <c r="B727" s="369" t="s">
        <v>1419</v>
      </c>
      <c r="C727" s="366" t="s">
        <v>936</v>
      </c>
      <c r="D727" s="367" t="s">
        <v>1297</v>
      </c>
      <c r="E727" s="375">
        <v>43891</v>
      </c>
      <c r="F727" s="368" t="s">
        <v>667</v>
      </c>
      <c r="G727" s="368">
        <v>2020</v>
      </c>
      <c r="H727" s="457">
        <f t="shared" si="2"/>
        <v>114400</v>
      </c>
      <c r="I727" s="366" t="s">
        <v>591</v>
      </c>
      <c r="J727" s="368" t="s">
        <v>716</v>
      </c>
      <c r="K727" s="59"/>
      <c r="L727" s="59"/>
      <c r="M727" s="528">
        <v>57200</v>
      </c>
      <c r="N727" s="351">
        <f t="shared" si="3"/>
        <v>0</v>
      </c>
    </row>
    <row r="728" spans="1:14" s="206" customFormat="1" ht="16.5" x14ac:dyDescent="0.3">
      <c r="A728" s="435">
        <v>424</v>
      </c>
      <c r="B728" s="369" t="s">
        <v>1420</v>
      </c>
      <c r="C728" s="366" t="s">
        <v>936</v>
      </c>
      <c r="D728" s="367" t="s">
        <v>1297</v>
      </c>
      <c r="E728" s="375">
        <v>43891</v>
      </c>
      <c r="F728" s="368" t="s">
        <v>667</v>
      </c>
      <c r="G728" s="368">
        <v>2020</v>
      </c>
      <c r="H728" s="457">
        <f t="shared" si="2"/>
        <v>132000</v>
      </c>
      <c r="I728" s="366" t="s">
        <v>591</v>
      </c>
      <c r="J728" s="368" t="s">
        <v>716</v>
      </c>
      <c r="K728" s="59"/>
      <c r="L728" s="59"/>
      <c r="M728" s="528">
        <v>66000</v>
      </c>
      <c r="N728" s="351">
        <f t="shared" si="3"/>
        <v>0</v>
      </c>
    </row>
    <row r="729" spans="1:14" s="206" customFormat="1" ht="16.5" x14ac:dyDescent="0.3">
      <c r="A729" s="435">
        <v>425</v>
      </c>
      <c r="B729" s="369" t="s">
        <v>1421</v>
      </c>
      <c r="C729" s="366" t="s">
        <v>936</v>
      </c>
      <c r="D729" s="367" t="s">
        <v>1297</v>
      </c>
      <c r="E729" s="375">
        <v>43891</v>
      </c>
      <c r="F729" s="368" t="s">
        <v>667</v>
      </c>
      <c r="G729" s="368">
        <v>2020</v>
      </c>
      <c r="H729" s="457">
        <f t="shared" si="2"/>
        <v>142400</v>
      </c>
      <c r="I729" s="366" t="s">
        <v>591</v>
      </c>
      <c r="J729" s="368" t="s">
        <v>716</v>
      </c>
      <c r="K729" s="59"/>
      <c r="L729" s="59"/>
      <c r="M729" s="528">
        <v>71200</v>
      </c>
      <c r="N729" s="351">
        <f t="shared" si="3"/>
        <v>0</v>
      </c>
    </row>
    <row r="730" spans="1:14" s="206" customFormat="1" ht="16.5" x14ac:dyDescent="0.3">
      <c r="A730" s="435">
        <v>426</v>
      </c>
      <c r="B730" s="369" t="s">
        <v>1422</v>
      </c>
      <c r="C730" s="366" t="s">
        <v>936</v>
      </c>
      <c r="D730" s="367" t="s">
        <v>1297</v>
      </c>
      <c r="E730" s="375">
        <v>43891</v>
      </c>
      <c r="F730" s="368" t="s">
        <v>667</v>
      </c>
      <c r="G730" s="368">
        <v>2020</v>
      </c>
      <c r="H730" s="457">
        <f t="shared" si="2"/>
        <v>66800</v>
      </c>
      <c r="I730" s="366" t="s">
        <v>591</v>
      </c>
      <c r="J730" s="368" t="s">
        <v>716</v>
      </c>
      <c r="K730" s="59"/>
      <c r="L730" s="59"/>
      <c r="M730" s="528">
        <v>33400</v>
      </c>
      <c r="N730" s="351">
        <f t="shared" si="3"/>
        <v>0</v>
      </c>
    </row>
    <row r="731" spans="1:14" s="206" customFormat="1" ht="16.5" x14ac:dyDescent="0.3">
      <c r="A731" s="435">
        <v>427</v>
      </c>
      <c r="B731" s="369" t="s">
        <v>1423</v>
      </c>
      <c r="C731" s="366" t="s">
        <v>936</v>
      </c>
      <c r="D731" s="367" t="s">
        <v>1297</v>
      </c>
      <c r="E731" s="375">
        <v>43891</v>
      </c>
      <c r="F731" s="368" t="s">
        <v>667</v>
      </c>
      <c r="G731" s="368">
        <v>2020</v>
      </c>
      <c r="H731" s="457">
        <f t="shared" si="2"/>
        <v>44000</v>
      </c>
      <c r="I731" s="366" t="s">
        <v>591</v>
      </c>
      <c r="J731" s="368" t="s">
        <v>716</v>
      </c>
      <c r="K731" s="59"/>
      <c r="L731" s="59"/>
      <c r="M731" s="528">
        <v>22000</v>
      </c>
      <c r="N731" s="351">
        <f t="shared" si="3"/>
        <v>0</v>
      </c>
    </row>
    <row r="732" spans="1:14" s="206" customFormat="1" ht="16.5" x14ac:dyDescent="0.3">
      <c r="A732" s="435">
        <v>428</v>
      </c>
      <c r="B732" s="369" t="s">
        <v>1424</v>
      </c>
      <c r="C732" s="366" t="s">
        <v>936</v>
      </c>
      <c r="D732" s="367" t="s">
        <v>1297</v>
      </c>
      <c r="E732" s="375">
        <v>43891</v>
      </c>
      <c r="F732" s="368" t="s">
        <v>667</v>
      </c>
      <c r="G732" s="368">
        <v>2020</v>
      </c>
      <c r="H732" s="457">
        <f t="shared" si="2"/>
        <v>103800</v>
      </c>
      <c r="I732" s="366" t="s">
        <v>591</v>
      </c>
      <c r="J732" s="368" t="s">
        <v>716</v>
      </c>
      <c r="K732" s="59"/>
      <c r="L732" s="59"/>
      <c r="M732" s="528">
        <v>51900</v>
      </c>
      <c r="N732" s="351">
        <f t="shared" si="3"/>
        <v>0</v>
      </c>
    </row>
    <row r="733" spans="1:14" s="206" customFormat="1" ht="16.5" x14ac:dyDescent="0.3">
      <c r="A733" s="435">
        <v>429</v>
      </c>
      <c r="B733" s="369" t="s">
        <v>1425</v>
      </c>
      <c r="C733" s="366" t="s">
        <v>936</v>
      </c>
      <c r="D733" s="367" t="s">
        <v>1297</v>
      </c>
      <c r="E733" s="375">
        <v>43891</v>
      </c>
      <c r="F733" s="368" t="s">
        <v>667</v>
      </c>
      <c r="G733" s="368">
        <v>2020</v>
      </c>
      <c r="H733" s="457">
        <f t="shared" si="2"/>
        <v>79200</v>
      </c>
      <c r="I733" s="366" t="s">
        <v>591</v>
      </c>
      <c r="J733" s="368" t="s">
        <v>716</v>
      </c>
      <c r="K733" s="59"/>
      <c r="L733" s="59"/>
      <c r="M733" s="528">
        <v>39600</v>
      </c>
      <c r="N733" s="351">
        <f t="shared" si="3"/>
        <v>0</v>
      </c>
    </row>
    <row r="734" spans="1:14" s="206" customFormat="1" ht="16.5" x14ac:dyDescent="0.3">
      <c r="A734" s="435">
        <v>430</v>
      </c>
      <c r="B734" s="369" t="s">
        <v>1426</v>
      </c>
      <c r="C734" s="366" t="s">
        <v>936</v>
      </c>
      <c r="D734" s="367" t="s">
        <v>1297</v>
      </c>
      <c r="E734" s="375">
        <v>43891</v>
      </c>
      <c r="F734" s="368" t="s">
        <v>667</v>
      </c>
      <c r="G734" s="368">
        <v>2020</v>
      </c>
      <c r="H734" s="457">
        <f t="shared" si="2"/>
        <v>44000</v>
      </c>
      <c r="I734" s="366" t="s">
        <v>591</v>
      </c>
      <c r="J734" s="368" t="s">
        <v>716</v>
      </c>
      <c r="K734" s="59"/>
      <c r="L734" s="59"/>
      <c r="M734" s="528">
        <v>22000</v>
      </c>
      <c r="N734" s="351">
        <f t="shared" si="3"/>
        <v>0</v>
      </c>
    </row>
    <row r="735" spans="1:14" s="206" customFormat="1" ht="16.5" x14ac:dyDescent="0.3">
      <c r="A735" s="435">
        <v>431</v>
      </c>
      <c r="B735" s="369" t="s">
        <v>1427</v>
      </c>
      <c r="C735" s="366" t="s">
        <v>936</v>
      </c>
      <c r="D735" s="367" t="s">
        <v>1297</v>
      </c>
      <c r="E735" s="375">
        <v>43891</v>
      </c>
      <c r="F735" s="368" t="s">
        <v>667</v>
      </c>
      <c r="G735" s="368">
        <v>2020</v>
      </c>
      <c r="H735" s="457">
        <f t="shared" ref="H735:H808" si="4">M735*2</f>
        <v>103800</v>
      </c>
      <c r="I735" s="366" t="s">
        <v>591</v>
      </c>
      <c r="J735" s="368" t="s">
        <v>716</v>
      </c>
      <c r="K735" s="59"/>
      <c r="L735" s="59"/>
      <c r="M735" s="528">
        <v>51900</v>
      </c>
      <c r="N735" s="351">
        <f t="shared" si="3"/>
        <v>0</v>
      </c>
    </row>
    <row r="736" spans="1:14" s="206" customFormat="1" ht="16.5" x14ac:dyDescent="0.3">
      <c r="A736" s="435">
        <v>432</v>
      </c>
      <c r="B736" s="369" t="s">
        <v>1428</v>
      </c>
      <c r="C736" s="366" t="s">
        <v>936</v>
      </c>
      <c r="D736" s="367" t="s">
        <v>1297</v>
      </c>
      <c r="E736" s="375">
        <v>43891</v>
      </c>
      <c r="F736" s="368" t="s">
        <v>667</v>
      </c>
      <c r="G736" s="368">
        <v>2020</v>
      </c>
      <c r="H736" s="457">
        <f t="shared" si="4"/>
        <v>84600</v>
      </c>
      <c r="I736" s="366" t="s">
        <v>591</v>
      </c>
      <c r="J736" s="368" t="s">
        <v>716</v>
      </c>
      <c r="K736" s="59"/>
      <c r="L736" s="59"/>
      <c r="M736" s="528">
        <v>42300</v>
      </c>
      <c r="N736" s="351">
        <f t="shared" si="3"/>
        <v>0</v>
      </c>
    </row>
    <row r="737" spans="1:14" s="206" customFormat="1" ht="16.5" x14ac:dyDescent="0.3">
      <c r="A737" s="435">
        <v>433</v>
      </c>
      <c r="B737" s="369" t="s">
        <v>1429</v>
      </c>
      <c r="C737" s="366" t="s">
        <v>936</v>
      </c>
      <c r="D737" s="367" t="s">
        <v>1297</v>
      </c>
      <c r="E737" s="375">
        <v>43891</v>
      </c>
      <c r="F737" s="368" t="s">
        <v>667</v>
      </c>
      <c r="G737" s="368">
        <v>2020</v>
      </c>
      <c r="H737" s="457">
        <f t="shared" si="4"/>
        <v>186000</v>
      </c>
      <c r="I737" s="366" t="s">
        <v>591</v>
      </c>
      <c r="J737" s="368" t="s">
        <v>716</v>
      </c>
      <c r="K737" s="59"/>
      <c r="L737" s="59"/>
      <c r="M737" s="528">
        <v>93000</v>
      </c>
      <c r="N737" s="351">
        <f t="shared" ref="N737:N810" si="5">S737*2</f>
        <v>0</v>
      </c>
    </row>
    <row r="738" spans="1:14" s="206" customFormat="1" ht="16.5" x14ac:dyDescent="0.3">
      <c r="A738" s="435">
        <v>434</v>
      </c>
      <c r="B738" s="369" t="s">
        <v>1430</v>
      </c>
      <c r="C738" s="366" t="s">
        <v>936</v>
      </c>
      <c r="D738" s="367" t="s">
        <v>1297</v>
      </c>
      <c r="E738" s="375">
        <v>43891</v>
      </c>
      <c r="F738" s="368" t="s">
        <v>667</v>
      </c>
      <c r="G738" s="368">
        <v>2020</v>
      </c>
      <c r="H738" s="457">
        <f t="shared" si="4"/>
        <v>84400</v>
      </c>
      <c r="I738" s="366" t="s">
        <v>591</v>
      </c>
      <c r="J738" s="368" t="s">
        <v>716</v>
      </c>
      <c r="K738" s="59"/>
      <c r="L738" s="59"/>
      <c r="M738" s="528">
        <v>42200</v>
      </c>
      <c r="N738" s="351">
        <f t="shared" si="5"/>
        <v>0</v>
      </c>
    </row>
    <row r="739" spans="1:14" s="206" customFormat="1" ht="16.5" x14ac:dyDescent="0.3">
      <c r="A739" s="435">
        <v>435</v>
      </c>
      <c r="B739" s="369" t="s">
        <v>1431</v>
      </c>
      <c r="C739" s="366" t="s">
        <v>936</v>
      </c>
      <c r="D739" s="367" t="s">
        <v>1297</v>
      </c>
      <c r="E739" s="375">
        <v>43891</v>
      </c>
      <c r="F739" s="368" t="s">
        <v>667</v>
      </c>
      <c r="G739" s="368">
        <v>2020</v>
      </c>
      <c r="H739" s="457">
        <f t="shared" si="4"/>
        <v>105600</v>
      </c>
      <c r="I739" s="366" t="s">
        <v>591</v>
      </c>
      <c r="J739" s="368" t="s">
        <v>716</v>
      </c>
      <c r="K739" s="59"/>
      <c r="L739" s="59"/>
      <c r="M739" s="528">
        <v>52800</v>
      </c>
      <c r="N739" s="351">
        <f t="shared" si="5"/>
        <v>0</v>
      </c>
    </row>
    <row r="740" spans="1:14" s="206" customFormat="1" ht="16.5" x14ac:dyDescent="0.3">
      <c r="A740" s="435">
        <v>436</v>
      </c>
      <c r="B740" s="369" t="s">
        <v>1426</v>
      </c>
      <c r="C740" s="366" t="s">
        <v>936</v>
      </c>
      <c r="D740" s="367" t="s">
        <v>1297</v>
      </c>
      <c r="E740" s="375">
        <v>43891</v>
      </c>
      <c r="F740" s="368" t="s">
        <v>667</v>
      </c>
      <c r="G740" s="368">
        <v>2020</v>
      </c>
      <c r="H740" s="457">
        <f t="shared" si="4"/>
        <v>44000</v>
      </c>
      <c r="I740" s="366" t="s">
        <v>591</v>
      </c>
      <c r="J740" s="368" t="s">
        <v>716</v>
      </c>
      <c r="K740" s="59"/>
      <c r="L740" s="59"/>
      <c r="M740" s="528">
        <v>22000</v>
      </c>
      <c r="N740" s="351">
        <f t="shared" si="5"/>
        <v>0</v>
      </c>
    </row>
    <row r="741" spans="1:14" s="206" customFormat="1" ht="16.5" x14ac:dyDescent="0.3">
      <c r="A741" s="435">
        <v>437</v>
      </c>
      <c r="B741" s="369" t="s">
        <v>1432</v>
      </c>
      <c r="C741" s="366" t="s">
        <v>936</v>
      </c>
      <c r="D741" s="367" t="s">
        <v>1297</v>
      </c>
      <c r="E741" s="375">
        <v>43891</v>
      </c>
      <c r="F741" s="368" t="s">
        <v>667</v>
      </c>
      <c r="G741" s="368">
        <v>2020</v>
      </c>
      <c r="H741" s="457">
        <f t="shared" si="4"/>
        <v>105600</v>
      </c>
      <c r="I741" s="366" t="s">
        <v>591</v>
      </c>
      <c r="J741" s="368" t="s">
        <v>716</v>
      </c>
      <c r="K741" s="59"/>
      <c r="L741" s="59"/>
      <c r="M741" s="528">
        <v>52800</v>
      </c>
      <c r="N741" s="351">
        <f t="shared" si="5"/>
        <v>0</v>
      </c>
    </row>
    <row r="742" spans="1:14" s="206" customFormat="1" ht="16.5" x14ac:dyDescent="0.3">
      <c r="A742" s="435">
        <v>438</v>
      </c>
      <c r="B742" s="369" t="s">
        <v>1433</v>
      </c>
      <c r="C742" s="366" t="s">
        <v>936</v>
      </c>
      <c r="D742" s="367" t="s">
        <v>1297</v>
      </c>
      <c r="E742" s="375">
        <v>43891</v>
      </c>
      <c r="F742" s="368" t="s">
        <v>667</v>
      </c>
      <c r="G742" s="368">
        <v>2020</v>
      </c>
      <c r="H742" s="457">
        <f t="shared" si="4"/>
        <v>70400</v>
      </c>
      <c r="I742" s="366" t="s">
        <v>591</v>
      </c>
      <c r="J742" s="368" t="s">
        <v>716</v>
      </c>
      <c r="K742" s="59"/>
      <c r="L742" s="59"/>
      <c r="M742" s="531">
        <v>35200</v>
      </c>
      <c r="N742" s="351">
        <f t="shared" si="5"/>
        <v>0</v>
      </c>
    </row>
    <row r="743" spans="1:14" s="206" customFormat="1" ht="16.5" x14ac:dyDescent="0.3">
      <c r="A743" s="435">
        <v>439</v>
      </c>
      <c r="B743" s="369" t="s">
        <v>1434</v>
      </c>
      <c r="C743" s="366" t="s">
        <v>936</v>
      </c>
      <c r="D743" s="367" t="s">
        <v>1297</v>
      </c>
      <c r="E743" s="375">
        <v>43891</v>
      </c>
      <c r="F743" s="368" t="s">
        <v>667</v>
      </c>
      <c r="G743" s="368">
        <v>2020</v>
      </c>
      <c r="H743" s="457">
        <f t="shared" si="4"/>
        <v>73800</v>
      </c>
      <c r="I743" s="366" t="s">
        <v>591</v>
      </c>
      <c r="J743" s="368" t="s">
        <v>716</v>
      </c>
      <c r="K743" s="59"/>
      <c r="L743" s="59"/>
      <c r="M743" s="528">
        <v>36900</v>
      </c>
      <c r="N743" s="351">
        <f t="shared" si="5"/>
        <v>0</v>
      </c>
    </row>
    <row r="744" spans="1:14" s="206" customFormat="1" ht="16.5" x14ac:dyDescent="0.3">
      <c r="A744" s="435">
        <v>440</v>
      </c>
      <c r="B744" s="369" t="s">
        <v>1435</v>
      </c>
      <c r="C744" s="366" t="s">
        <v>936</v>
      </c>
      <c r="D744" s="367" t="s">
        <v>1297</v>
      </c>
      <c r="E744" s="375">
        <v>43891</v>
      </c>
      <c r="F744" s="368" t="s">
        <v>667</v>
      </c>
      <c r="G744" s="368">
        <v>2020</v>
      </c>
      <c r="H744" s="457">
        <f t="shared" si="4"/>
        <v>149600</v>
      </c>
      <c r="I744" s="366" t="s">
        <v>591</v>
      </c>
      <c r="J744" s="368" t="s">
        <v>716</v>
      </c>
      <c r="K744" s="59"/>
      <c r="L744" s="59"/>
      <c r="M744" s="528">
        <v>74800</v>
      </c>
      <c r="N744" s="351">
        <f t="shared" si="5"/>
        <v>0</v>
      </c>
    </row>
    <row r="745" spans="1:14" s="206" customFormat="1" ht="16.5" x14ac:dyDescent="0.3">
      <c r="A745" s="435">
        <v>441</v>
      </c>
      <c r="B745" s="369" t="s">
        <v>1436</v>
      </c>
      <c r="C745" s="366" t="s">
        <v>936</v>
      </c>
      <c r="D745" s="367" t="s">
        <v>1297</v>
      </c>
      <c r="E745" s="375">
        <v>43891</v>
      </c>
      <c r="F745" s="368" t="s">
        <v>667</v>
      </c>
      <c r="G745" s="368">
        <v>2020</v>
      </c>
      <c r="H745" s="457">
        <f t="shared" si="4"/>
        <v>121400</v>
      </c>
      <c r="I745" s="366" t="s">
        <v>591</v>
      </c>
      <c r="J745" s="368" t="s">
        <v>716</v>
      </c>
      <c r="K745" s="59"/>
      <c r="L745" s="59"/>
      <c r="M745" s="529">
        <v>60700</v>
      </c>
      <c r="N745" s="351">
        <f t="shared" si="5"/>
        <v>0</v>
      </c>
    </row>
    <row r="746" spans="1:14" s="206" customFormat="1" ht="16.5" x14ac:dyDescent="0.3">
      <c r="A746" s="435">
        <v>442</v>
      </c>
      <c r="B746" s="369" t="s">
        <v>1437</v>
      </c>
      <c r="C746" s="366" t="s">
        <v>936</v>
      </c>
      <c r="D746" s="367" t="s">
        <v>1297</v>
      </c>
      <c r="E746" s="375">
        <v>43891</v>
      </c>
      <c r="F746" s="368" t="s">
        <v>667</v>
      </c>
      <c r="G746" s="368">
        <v>2020</v>
      </c>
      <c r="H746" s="457">
        <f t="shared" si="4"/>
        <v>167200</v>
      </c>
      <c r="I746" s="366" t="s">
        <v>591</v>
      </c>
      <c r="J746" s="368" t="s">
        <v>716</v>
      </c>
      <c r="K746" s="59"/>
      <c r="L746" s="59"/>
      <c r="M746" s="528">
        <v>83600</v>
      </c>
      <c r="N746" s="351">
        <f t="shared" si="5"/>
        <v>0</v>
      </c>
    </row>
    <row r="747" spans="1:14" s="206" customFormat="1" ht="16.5" x14ac:dyDescent="0.3">
      <c r="A747" s="366"/>
      <c r="B747" s="396" t="s">
        <v>1026</v>
      </c>
      <c r="C747" s="368"/>
      <c r="D747" s="416"/>
      <c r="E747" s="366"/>
      <c r="F747" s="425"/>
      <c r="G747" s="417"/>
      <c r="H747" s="426">
        <f>SUM(H705:H746)</f>
        <v>15975200</v>
      </c>
      <c r="I747" s="368"/>
      <c r="J747" s="368"/>
      <c r="K747" s="59"/>
      <c r="L747" s="59"/>
      <c r="M747" s="528"/>
      <c r="N747" s="351">
        <f t="shared" si="5"/>
        <v>0</v>
      </c>
    </row>
    <row r="748" spans="1:14" s="206" customFormat="1" ht="16.5" x14ac:dyDescent="0.3">
      <c r="A748" s="427"/>
      <c r="B748" s="428"/>
      <c r="C748" s="387"/>
      <c r="D748" s="428"/>
      <c r="E748" s="383"/>
      <c r="F748" s="429"/>
      <c r="G748" s="387"/>
      <c r="H748" s="430"/>
      <c r="I748" s="387"/>
      <c r="J748" s="387"/>
      <c r="K748" s="59"/>
      <c r="L748" s="59"/>
      <c r="M748" s="528"/>
      <c r="N748" s="351">
        <f t="shared" si="5"/>
        <v>0</v>
      </c>
    </row>
    <row r="749" spans="1:14" s="206" customFormat="1" x14ac:dyDescent="0.25">
      <c r="A749" s="588" t="s">
        <v>246</v>
      </c>
      <c r="B749" s="360" t="s">
        <v>571</v>
      </c>
      <c r="C749" s="590" t="s">
        <v>572</v>
      </c>
      <c r="D749" s="590"/>
      <c r="E749" s="590"/>
      <c r="F749" s="489" t="s">
        <v>573</v>
      </c>
      <c r="G749" s="489" t="s">
        <v>574</v>
      </c>
      <c r="H749" s="361" t="s">
        <v>575</v>
      </c>
      <c r="I749" s="486" t="s">
        <v>576</v>
      </c>
      <c r="J749" s="591" t="s">
        <v>577</v>
      </c>
      <c r="K749" s="59"/>
      <c r="L749" s="59"/>
      <c r="M749" s="528"/>
      <c r="N749" s="351"/>
    </row>
    <row r="750" spans="1:14" s="206" customFormat="1" x14ac:dyDescent="0.25">
      <c r="A750" s="589"/>
      <c r="B750" s="362" t="s">
        <v>578</v>
      </c>
      <c r="C750" s="484" t="s">
        <v>579</v>
      </c>
      <c r="D750" s="484" t="s">
        <v>580</v>
      </c>
      <c r="E750" s="484" t="s">
        <v>581</v>
      </c>
      <c r="F750" s="490" t="s">
        <v>582</v>
      </c>
      <c r="G750" s="490" t="s">
        <v>583</v>
      </c>
      <c r="H750" s="363" t="s">
        <v>583</v>
      </c>
      <c r="I750" s="487" t="s">
        <v>584</v>
      </c>
      <c r="J750" s="591"/>
      <c r="K750" s="59"/>
      <c r="L750" s="59"/>
      <c r="M750" s="528"/>
      <c r="N750" s="351"/>
    </row>
    <row r="751" spans="1:14" s="206" customFormat="1" ht="16.5" x14ac:dyDescent="0.3">
      <c r="A751" s="366"/>
      <c r="B751" s="396" t="s">
        <v>1027</v>
      </c>
      <c r="C751" s="368"/>
      <c r="D751" s="416"/>
      <c r="E751" s="366"/>
      <c r="F751" s="425"/>
      <c r="G751" s="417"/>
      <c r="H751" s="426">
        <f>H747</f>
        <v>15975200</v>
      </c>
      <c r="I751" s="368"/>
      <c r="J751" s="368"/>
      <c r="K751" s="59"/>
      <c r="L751" s="59"/>
      <c r="M751" s="528"/>
      <c r="N751" s="351"/>
    </row>
    <row r="752" spans="1:14" s="206" customFormat="1" ht="16.5" x14ac:dyDescent="0.3">
      <c r="A752" s="435">
        <v>443</v>
      </c>
      <c r="B752" s="369" t="s">
        <v>1438</v>
      </c>
      <c r="C752" s="366" t="s">
        <v>936</v>
      </c>
      <c r="D752" s="367" t="s">
        <v>1297</v>
      </c>
      <c r="E752" s="375">
        <v>43891</v>
      </c>
      <c r="F752" s="368" t="s">
        <v>667</v>
      </c>
      <c r="G752" s="368">
        <v>2020</v>
      </c>
      <c r="H752" s="457">
        <f t="shared" si="4"/>
        <v>211200</v>
      </c>
      <c r="I752" s="366" t="s">
        <v>591</v>
      </c>
      <c r="J752" s="368" t="s">
        <v>716</v>
      </c>
      <c r="K752" s="59"/>
      <c r="L752" s="59"/>
      <c r="M752" s="528">
        <v>105600</v>
      </c>
      <c r="N752" s="351"/>
    </row>
    <row r="753" spans="1:14" s="206" customFormat="1" ht="16.5" x14ac:dyDescent="0.3">
      <c r="A753" s="435">
        <v>444</v>
      </c>
      <c r="B753" s="369" t="s">
        <v>1439</v>
      </c>
      <c r="C753" s="366" t="s">
        <v>936</v>
      </c>
      <c r="D753" s="367" t="s">
        <v>1297</v>
      </c>
      <c r="E753" s="375">
        <v>43891</v>
      </c>
      <c r="F753" s="368" t="s">
        <v>667</v>
      </c>
      <c r="G753" s="368">
        <v>2020</v>
      </c>
      <c r="H753" s="457">
        <f t="shared" si="4"/>
        <v>325600</v>
      </c>
      <c r="I753" s="366" t="s">
        <v>591</v>
      </c>
      <c r="J753" s="368" t="s">
        <v>716</v>
      </c>
      <c r="K753" s="59"/>
      <c r="L753" s="59"/>
      <c r="M753" s="528">
        <v>162800</v>
      </c>
      <c r="N753" s="351"/>
    </row>
    <row r="754" spans="1:14" s="206" customFormat="1" ht="16.5" x14ac:dyDescent="0.3">
      <c r="A754" s="435">
        <v>445</v>
      </c>
      <c r="B754" s="369" t="s">
        <v>1440</v>
      </c>
      <c r="C754" s="366" t="s">
        <v>936</v>
      </c>
      <c r="D754" s="367" t="s">
        <v>1297</v>
      </c>
      <c r="E754" s="375">
        <v>43891</v>
      </c>
      <c r="F754" s="368" t="s">
        <v>667</v>
      </c>
      <c r="G754" s="368">
        <v>2020</v>
      </c>
      <c r="H754" s="457">
        <f t="shared" si="4"/>
        <v>44000</v>
      </c>
      <c r="I754" s="366" t="s">
        <v>591</v>
      </c>
      <c r="J754" s="368" t="s">
        <v>716</v>
      </c>
      <c r="K754" s="59"/>
      <c r="L754" s="59"/>
      <c r="M754" s="528">
        <v>22000</v>
      </c>
      <c r="N754" s="351">
        <f t="shared" si="5"/>
        <v>0</v>
      </c>
    </row>
    <row r="755" spans="1:14" s="206" customFormat="1" ht="16.5" x14ac:dyDescent="0.3">
      <c r="A755" s="435">
        <v>446</v>
      </c>
      <c r="B755" s="369" t="s">
        <v>1423</v>
      </c>
      <c r="C755" s="366" t="s">
        <v>936</v>
      </c>
      <c r="D755" s="367" t="s">
        <v>1297</v>
      </c>
      <c r="E755" s="375">
        <v>43891</v>
      </c>
      <c r="F755" s="368" t="s">
        <v>667</v>
      </c>
      <c r="G755" s="368">
        <v>2020</v>
      </c>
      <c r="H755" s="457">
        <f>M755*2</f>
        <v>44000</v>
      </c>
      <c r="I755" s="366" t="s">
        <v>591</v>
      </c>
      <c r="J755" s="368" t="s">
        <v>716</v>
      </c>
      <c r="K755" s="59"/>
      <c r="L755" s="59"/>
      <c r="M755" s="528">
        <v>22000</v>
      </c>
      <c r="N755" s="351">
        <f t="shared" si="5"/>
        <v>0</v>
      </c>
    </row>
    <row r="756" spans="1:14" s="206" customFormat="1" ht="16.5" x14ac:dyDescent="0.3">
      <c r="A756" s="435">
        <v>447</v>
      </c>
      <c r="B756" s="369" t="s">
        <v>1441</v>
      </c>
      <c r="C756" s="366" t="s">
        <v>936</v>
      </c>
      <c r="D756" s="367" t="s">
        <v>1297</v>
      </c>
      <c r="E756" s="375">
        <v>43891</v>
      </c>
      <c r="F756" s="368" t="s">
        <v>667</v>
      </c>
      <c r="G756" s="368">
        <v>2020</v>
      </c>
      <c r="H756" s="457">
        <f>M756*2</f>
        <v>119600</v>
      </c>
      <c r="I756" s="366" t="s">
        <v>591</v>
      </c>
      <c r="J756" s="368" t="s">
        <v>716</v>
      </c>
      <c r="K756" s="59"/>
      <c r="L756" s="59"/>
      <c r="M756" s="528">
        <v>59800</v>
      </c>
      <c r="N756" s="351">
        <f t="shared" si="5"/>
        <v>0</v>
      </c>
    </row>
    <row r="757" spans="1:14" s="206" customFormat="1" ht="16.5" x14ac:dyDescent="0.3">
      <c r="A757" s="435">
        <v>448</v>
      </c>
      <c r="B757" s="369" t="s">
        <v>1442</v>
      </c>
      <c r="C757" s="366" t="s">
        <v>936</v>
      </c>
      <c r="D757" s="367" t="s">
        <v>1297</v>
      </c>
      <c r="E757" s="375">
        <v>43891</v>
      </c>
      <c r="F757" s="368" t="s">
        <v>667</v>
      </c>
      <c r="G757" s="368">
        <v>2020</v>
      </c>
      <c r="H757" s="457">
        <f>M757*2</f>
        <v>117800</v>
      </c>
      <c r="I757" s="366" t="s">
        <v>591</v>
      </c>
      <c r="J757" s="368" t="s">
        <v>716</v>
      </c>
      <c r="K757" s="59"/>
      <c r="L757" s="59"/>
      <c r="M757" s="528">
        <v>58900</v>
      </c>
      <c r="N757" s="351"/>
    </row>
    <row r="758" spans="1:14" s="206" customFormat="1" ht="16.5" x14ac:dyDescent="0.3">
      <c r="A758" s="435">
        <v>449</v>
      </c>
      <c r="B758" s="369" t="s">
        <v>1443</v>
      </c>
      <c r="C758" s="366" t="s">
        <v>936</v>
      </c>
      <c r="D758" s="367" t="s">
        <v>1297</v>
      </c>
      <c r="E758" s="375">
        <v>43891</v>
      </c>
      <c r="F758" s="368" t="s">
        <v>667</v>
      </c>
      <c r="G758" s="368">
        <v>2020</v>
      </c>
      <c r="H758" s="457">
        <f>M758*2</f>
        <v>70400</v>
      </c>
      <c r="I758" s="366" t="s">
        <v>591</v>
      </c>
      <c r="J758" s="368" t="s">
        <v>716</v>
      </c>
      <c r="K758" s="59"/>
      <c r="L758" s="59"/>
      <c r="M758" s="528">
        <v>35200</v>
      </c>
      <c r="N758" s="351"/>
    </row>
    <row r="759" spans="1:14" s="206" customFormat="1" ht="16.5" x14ac:dyDescent="0.3">
      <c r="A759" s="435">
        <v>450</v>
      </c>
      <c r="B759" s="369" t="s">
        <v>1444</v>
      </c>
      <c r="C759" s="366" t="s">
        <v>936</v>
      </c>
      <c r="D759" s="367" t="s">
        <v>1297</v>
      </c>
      <c r="E759" s="375">
        <v>43891</v>
      </c>
      <c r="F759" s="368" t="s">
        <v>667</v>
      </c>
      <c r="G759" s="368">
        <v>2020</v>
      </c>
      <c r="H759" s="457">
        <f>M759*2</f>
        <v>70400</v>
      </c>
      <c r="I759" s="366" t="s">
        <v>591</v>
      </c>
      <c r="J759" s="368" t="s">
        <v>716</v>
      </c>
      <c r="K759" s="59"/>
      <c r="L759" s="59"/>
      <c r="M759" s="528">
        <v>35200</v>
      </c>
      <c r="N759" s="351"/>
    </row>
    <row r="760" spans="1:14" s="206" customFormat="1" ht="16.5" x14ac:dyDescent="0.3">
      <c r="A760" s="435">
        <v>451</v>
      </c>
      <c r="B760" s="369" t="s">
        <v>1445</v>
      </c>
      <c r="C760" s="366" t="s">
        <v>936</v>
      </c>
      <c r="D760" s="367" t="s">
        <v>1297</v>
      </c>
      <c r="E760" s="375">
        <v>43891</v>
      </c>
      <c r="F760" s="368" t="s">
        <v>667</v>
      </c>
      <c r="G760" s="368">
        <v>2020</v>
      </c>
      <c r="H760" s="457">
        <f t="shared" si="4"/>
        <v>80800</v>
      </c>
      <c r="I760" s="366" t="s">
        <v>591</v>
      </c>
      <c r="J760" s="368" t="s">
        <v>716</v>
      </c>
      <c r="K760" s="59"/>
      <c r="L760" s="59"/>
      <c r="M760" s="528">
        <v>40400</v>
      </c>
      <c r="N760" s="351"/>
    </row>
    <row r="761" spans="1:14" s="206" customFormat="1" ht="16.5" x14ac:dyDescent="0.3">
      <c r="A761" s="435">
        <v>452</v>
      </c>
      <c r="B761" s="369" t="s">
        <v>1446</v>
      </c>
      <c r="C761" s="366" t="s">
        <v>936</v>
      </c>
      <c r="D761" s="367" t="s">
        <v>1297</v>
      </c>
      <c r="E761" s="375">
        <v>43891</v>
      </c>
      <c r="F761" s="368" t="s">
        <v>667</v>
      </c>
      <c r="G761" s="368">
        <v>2020</v>
      </c>
      <c r="H761" s="457">
        <f t="shared" si="4"/>
        <v>91400</v>
      </c>
      <c r="I761" s="366" t="s">
        <v>591</v>
      </c>
      <c r="J761" s="368" t="s">
        <v>716</v>
      </c>
      <c r="K761" s="59"/>
      <c r="L761" s="59"/>
      <c r="M761" s="528">
        <v>45700</v>
      </c>
      <c r="N761" s="351"/>
    </row>
    <row r="762" spans="1:14" s="206" customFormat="1" ht="16.5" x14ac:dyDescent="0.3">
      <c r="A762" s="435">
        <v>453</v>
      </c>
      <c r="B762" s="369" t="s">
        <v>1447</v>
      </c>
      <c r="C762" s="366" t="s">
        <v>936</v>
      </c>
      <c r="D762" s="367" t="s">
        <v>1297</v>
      </c>
      <c r="E762" s="375">
        <v>43891</v>
      </c>
      <c r="F762" s="368" t="s">
        <v>667</v>
      </c>
      <c r="G762" s="368">
        <v>2020</v>
      </c>
      <c r="H762" s="457">
        <f t="shared" si="4"/>
        <v>193600</v>
      </c>
      <c r="I762" s="366" t="s">
        <v>591</v>
      </c>
      <c r="J762" s="368" t="s">
        <v>716</v>
      </c>
      <c r="K762" s="59"/>
      <c r="L762" s="59"/>
      <c r="M762" s="528">
        <v>96800</v>
      </c>
      <c r="N762" s="351">
        <f t="shared" si="5"/>
        <v>0</v>
      </c>
    </row>
    <row r="763" spans="1:14" s="206" customFormat="1" ht="16.5" x14ac:dyDescent="0.3">
      <c r="A763" s="435">
        <v>454</v>
      </c>
      <c r="B763" s="369" t="s">
        <v>1448</v>
      </c>
      <c r="C763" s="366" t="s">
        <v>936</v>
      </c>
      <c r="D763" s="367" t="s">
        <v>1297</v>
      </c>
      <c r="E763" s="375">
        <v>43891</v>
      </c>
      <c r="F763" s="368" t="s">
        <v>667</v>
      </c>
      <c r="G763" s="368">
        <v>2020</v>
      </c>
      <c r="H763" s="457">
        <f t="shared" si="4"/>
        <v>68600</v>
      </c>
      <c r="I763" s="366" t="s">
        <v>591</v>
      </c>
      <c r="J763" s="368" t="s">
        <v>716</v>
      </c>
      <c r="K763" s="59"/>
      <c r="L763" s="59"/>
      <c r="M763" s="528">
        <v>34300</v>
      </c>
      <c r="N763" s="351">
        <f t="shared" si="5"/>
        <v>0</v>
      </c>
    </row>
    <row r="764" spans="1:14" s="206" customFormat="1" ht="16.5" x14ac:dyDescent="0.3">
      <c r="A764" s="435">
        <v>455</v>
      </c>
      <c r="B764" s="369" t="s">
        <v>1449</v>
      </c>
      <c r="C764" s="366" t="s">
        <v>936</v>
      </c>
      <c r="D764" s="367" t="s">
        <v>1297</v>
      </c>
      <c r="E764" s="375">
        <v>43891</v>
      </c>
      <c r="F764" s="368" t="s">
        <v>667</v>
      </c>
      <c r="G764" s="368">
        <v>2020</v>
      </c>
      <c r="H764" s="457">
        <f t="shared" si="4"/>
        <v>68600</v>
      </c>
      <c r="I764" s="366" t="s">
        <v>591</v>
      </c>
      <c r="J764" s="368" t="s">
        <v>716</v>
      </c>
      <c r="K764" s="59"/>
      <c r="L764" s="59"/>
      <c r="M764" s="528">
        <v>34300</v>
      </c>
      <c r="N764" s="351">
        <f t="shared" si="5"/>
        <v>0</v>
      </c>
    </row>
    <row r="765" spans="1:14" s="206" customFormat="1" ht="16.5" x14ac:dyDescent="0.3">
      <c r="A765" s="435">
        <v>456</v>
      </c>
      <c r="B765" s="369" t="s">
        <v>1450</v>
      </c>
      <c r="C765" s="366" t="s">
        <v>936</v>
      </c>
      <c r="D765" s="367" t="s">
        <v>1297</v>
      </c>
      <c r="E765" s="375">
        <v>43891</v>
      </c>
      <c r="F765" s="368" t="s">
        <v>667</v>
      </c>
      <c r="G765" s="368">
        <v>2020</v>
      </c>
      <c r="H765" s="457">
        <f t="shared" si="4"/>
        <v>68600</v>
      </c>
      <c r="I765" s="366" t="s">
        <v>591</v>
      </c>
      <c r="J765" s="368" t="s">
        <v>716</v>
      </c>
      <c r="K765" s="59"/>
      <c r="L765" s="59"/>
      <c r="M765" s="528">
        <v>34300</v>
      </c>
      <c r="N765" s="351">
        <f t="shared" si="5"/>
        <v>0</v>
      </c>
    </row>
    <row r="766" spans="1:14" s="206" customFormat="1" ht="16.5" x14ac:dyDescent="0.3">
      <c r="A766" s="435">
        <v>457</v>
      </c>
      <c r="B766" s="369" t="s">
        <v>1451</v>
      </c>
      <c r="C766" s="366" t="s">
        <v>936</v>
      </c>
      <c r="D766" s="367" t="s">
        <v>1297</v>
      </c>
      <c r="E766" s="375">
        <v>43891</v>
      </c>
      <c r="F766" s="368" t="s">
        <v>667</v>
      </c>
      <c r="G766" s="368">
        <v>2020</v>
      </c>
      <c r="H766" s="457">
        <f t="shared" si="4"/>
        <v>68600</v>
      </c>
      <c r="I766" s="366" t="s">
        <v>591</v>
      </c>
      <c r="J766" s="368" t="s">
        <v>716</v>
      </c>
      <c r="K766" s="59"/>
      <c r="L766" s="59"/>
      <c r="M766" s="528">
        <v>34300</v>
      </c>
      <c r="N766" s="351">
        <f t="shared" si="5"/>
        <v>0</v>
      </c>
    </row>
    <row r="767" spans="1:14" s="206" customFormat="1" ht="16.5" x14ac:dyDescent="0.3">
      <c r="A767" s="435">
        <v>458</v>
      </c>
      <c r="B767" s="369" t="s">
        <v>1452</v>
      </c>
      <c r="C767" s="366" t="s">
        <v>936</v>
      </c>
      <c r="D767" s="367" t="s">
        <v>1297</v>
      </c>
      <c r="E767" s="375">
        <v>43891</v>
      </c>
      <c r="F767" s="368" t="s">
        <v>667</v>
      </c>
      <c r="G767" s="368">
        <v>2020</v>
      </c>
      <c r="H767" s="457">
        <f t="shared" si="4"/>
        <v>68600</v>
      </c>
      <c r="I767" s="366" t="s">
        <v>591</v>
      </c>
      <c r="J767" s="368" t="s">
        <v>716</v>
      </c>
      <c r="K767" s="59"/>
      <c r="L767" s="59"/>
      <c r="M767" s="528">
        <v>34300</v>
      </c>
      <c r="N767" s="351">
        <f t="shared" si="5"/>
        <v>0</v>
      </c>
    </row>
    <row r="768" spans="1:14" s="206" customFormat="1" ht="16.5" x14ac:dyDescent="0.3">
      <c r="A768" s="435">
        <v>459</v>
      </c>
      <c r="B768" s="369" t="s">
        <v>1453</v>
      </c>
      <c r="C768" s="366" t="s">
        <v>936</v>
      </c>
      <c r="D768" s="367" t="s">
        <v>1297</v>
      </c>
      <c r="E768" s="375">
        <v>43891</v>
      </c>
      <c r="F768" s="368" t="s">
        <v>667</v>
      </c>
      <c r="G768" s="368">
        <v>2020</v>
      </c>
      <c r="H768" s="457">
        <f t="shared" si="4"/>
        <v>128400</v>
      </c>
      <c r="I768" s="366" t="s">
        <v>591</v>
      </c>
      <c r="J768" s="368" t="s">
        <v>716</v>
      </c>
      <c r="K768" s="59"/>
      <c r="L768" s="59"/>
      <c r="M768" s="531">
        <v>64200</v>
      </c>
      <c r="N768" s="351">
        <f t="shared" si="5"/>
        <v>0</v>
      </c>
    </row>
    <row r="769" spans="1:14" s="206" customFormat="1" ht="16.5" x14ac:dyDescent="0.3">
      <c r="A769" s="435">
        <v>460</v>
      </c>
      <c r="B769" s="369" t="s">
        <v>1454</v>
      </c>
      <c r="C769" s="366" t="s">
        <v>936</v>
      </c>
      <c r="D769" s="367" t="s">
        <v>1297</v>
      </c>
      <c r="E769" s="375">
        <v>43891</v>
      </c>
      <c r="F769" s="368" t="s">
        <v>667</v>
      </c>
      <c r="G769" s="368">
        <v>2020</v>
      </c>
      <c r="H769" s="457">
        <f t="shared" si="4"/>
        <v>70400</v>
      </c>
      <c r="I769" s="366" t="s">
        <v>591</v>
      </c>
      <c r="J769" s="368" t="s">
        <v>716</v>
      </c>
      <c r="K769" s="59"/>
      <c r="L769" s="59"/>
      <c r="M769" s="528">
        <v>35200</v>
      </c>
      <c r="N769" s="351">
        <f t="shared" si="5"/>
        <v>0</v>
      </c>
    </row>
    <row r="770" spans="1:14" s="206" customFormat="1" ht="16.5" x14ac:dyDescent="0.3">
      <c r="A770" s="435">
        <v>461</v>
      </c>
      <c r="B770" s="369" t="s">
        <v>1455</v>
      </c>
      <c r="C770" s="366" t="s">
        <v>936</v>
      </c>
      <c r="D770" s="367" t="s">
        <v>1297</v>
      </c>
      <c r="E770" s="375">
        <v>43891</v>
      </c>
      <c r="F770" s="368" t="s">
        <v>667</v>
      </c>
      <c r="G770" s="368">
        <v>2020</v>
      </c>
      <c r="H770" s="457">
        <f t="shared" si="4"/>
        <v>137200</v>
      </c>
      <c r="I770" s="366" t="s">
        <v>591</v>
      </c>
      <c r="J770" s="368" t="s">
        <v>716</v>
      </c>
      <c r="K770" s="59"/>
      <c r="L770" s="59"/>
      <c r="M770" s="531">
        <v>68600</v>
      </c>
      <c r="N770" s="351">
        <f t="shared" si="5"/>
        <v>0</v>
      </c>
    </row>
    <row r="771" spans="1:14" s="206" customFormat="1" ht="16.5" x14ac:dyDescent="0.3">
      <c r="A771" s="435">
        <v>462</v>
      </c>
      <c r="B771" s="369" t="s">
        <v>1456</v>
      </c>
      <c r="C771" s="366" t="s">
        <v>936</v>
      </c>
      <c r="D771" s="367" t="s">
        <v>1297</v>
      </c>
      <c r="E771" s="375">
        <v>43891</v>
      </c>
      <c r="F771" s="368" t="s">
        <v>667</v>
      </c>
      <c r="G771" s="368">
        <v>2020</v>
      </c>
      <c r="H771" s="457">
        <f t="shared" si="4"/>
        <v>137200</v>
      </c>
      <c r="I771" s="366" t="s">
        <v>591</v>
      </c>
      <c r="J771" s="368" t="s">
        <v>716</v>
      </c>
      <c r="K771" s="59"/>
      <c r="L771" s="59"/>
      <c r="M771" s="531">
        <v>68600</v>
      </c>
      <c r="N771" s="351">
        <f t="shared" si="5"/>
        <v>0</v>
      </c>
    </row>
    <row r="772" spans="1:14" s="206" customFormat="1" ht="16.5" x14ac:dyDescent="0.3">
      <c r="A772" s="435">
        <v>463</v>
      </c>
      <c r="B772" s="369" t="s">
        <v>1457</v>
      </c>
      <c r="C772" s="366" t="s">
        <v>936</v>
      </c>
      <c r="D772" s="367" t="s">
        <v>1297</v>
      </c>
      <c r="E772" s="375">
        <v>43891</v>
      </c>
      <c r="F772" s="368" t="s">
        <v>667</v>
      </c>
      <c r="G772" s="368">
        <v>2020</v>
      </c>
      <c r="H772" s="457">
        <f t="shared" si="4"/>
        <v>66000</v>
      </c>
      <c r="I772" s="366" t="s">
        <v>591</v>
      </c>
      <c r="J772" s="368" t="s">
        <v>716</v>
      </c>
      <c r="K772" s="59"/>
      <c r="L772" s="59"/>
      <c r="M772" s="531">
        <v>33000</v>
      </c>
      <c r="N772" s="351">
        <f t="shared" si="5"/>
        <v>0</v>
      </c>
    </row>
    <row r="773" spans="1:14" s="206" customFormat="1" ht="16.5" x14ac:dyDescent="0.3">
      <c r="A773" s="435">
        <v>464</v>
      </c>
      <c r="B773" s="369" t="s">
        <v>1458</v>
      </c>
      <c r="C773" s="366" t="s">
        <v>936</v>
      </c>
      <c r="D773" s="367" t="s">
        <v>1297</v>
      </c>
      <c r="E773" s="375">
        <v>43891</v>
      </c>
      <c r="F773" s="368" t="s">
        <v>667</v>
      </c>
      <c r="G773" s="368">
        <v>2020</v>
      </c>
      <c r="H773" s="457">
        <f t="shared" si="4"/>
        <v>66000</v>
      </c>
      <c r="I773" s="366" t="s">
        <v>591</v>
      </c>
      <c r="J773" s="368" t="s">
        <v>716</v>
      </c>
      <c r="K773" s="59"/>
      <c r="L773" s="59"/>
      <c r="M773" s="531">
        <v>33000</v>
      </c>
      <c r="N773" s="351">
        <f t="shared" si="5"/>
        <v>0</v>
      </c>
    </row>
    <row r="774" spans="1:14" s="206" customFormat="1" ht="16.5" x14ac:dyDescent="0.3">
      <c r="A774" s="435">
        <v>465</v>
      </c>
      <c r="B774" s="369" t="s">
        <v>1459</v>
      </c>
      <c r="C774" s="366" t="s">
        <v>936</v>
      </c>
      <c r="D774" s="367" t="s">
        <v>1297</v>
      </c>
      <c r="E774" s="375">
        <v>43891</v>
      </c>
      <c r="F774" s="368" t="s">
        <v>667</v>
      </c>
      <c r="G774" s="368">
        <v>2020</v>
      </c>
      <c r="H774" s="457">
        <f t="shared" si="4"/>
        <v>66000</v>
      </c>
      <c r="I774" s="366" t="s">
        <v>591</v>
      </c>
      <c r="J774" s="368" t="s">
        <v>716</v>
      </c>
      <c r="K774" s="59"/>
      <c r="L774" s="59"/>
      <c r="M774" s="531">
        <v>33000</v>
      </c>
      <c r="N774" s="351">
        <f t="shared" si="5"/>
        <v>0</v>
      </c>
    </row>
    <row r="775" spans="1:14" s="206" customFormat="1" ht="16.5" x14ac:dyDescent="0.3">
      <c r="A775" s="435">
        <v>466</v>
      </c>
      <c r="B775" s="369" t="s">
        <v>1460</v>
      </c>
      <c r="C775" s="366" t="s">
        <v>936</v>
      </c>
      <c r="D775" s="367" t="s">
        <v>1297</v>
      </c>
      <c r="E775" s="375">
        <v>43891</v>
      </c>
      <c r="F775" s="368" t="s">
        <v>667</v>
      </c>
      <c r="G775" s="368">
        <v>2020</v>
      </c>
      <c r="H775" s="457">
        <f t="shared" si="4"/>
        <v>95000</v>
      </c>
      <c r="I775" s="366" t="s">
        <v>591</v>
      </c>
      <c r="J775" s="368" t="s">
        <v>716</v>
      </c>
      <c r="K775" s="59"/>
      <c r="L775" s="59"/>
      <c r="M775" s="528">
        <v>47500</v>
      </c>
      <c r="N775" s="351">
        <f t="shared" si="5"/>
        <v>0</v>
      </c>
    </row>
    <row r="776" spans="1:14" s="206" customFormat="1" ht="16.5" x14ac:dyDescent="0.3">
      <c r="A776" s="435">
        <v>467</v>
      </c>
      <c r="B776" s="369" t="s">
        <v>1461</v>
      </c>
      <c r="C776" s="366" t="s">
        <v>936</v>
      </c>
      <c r="D776" s="367" t="s">
        <v>1297</v>
      </c>
      <c r="E776" s="375">
        <v>43891</v>
      </c>
      <c r="F776" s="368" t="s">
        <v>667</v>
      </c>
      <c r="G776" s="368">
        <v>2020</v>
      </c>
      <c r="H776" s="457">
        <f t="shared" si="4"/>
        <v>95000</v>
      </c>
      <c r="I776" s="366" t="s">
        <v>591</v>
      </c>
      <c r="J776" s="368" t="s">
        <v>716</v>
      </c>
      <c r="K776" s="59"/>
      <c r="L776" s="59"/>
      <c r="M776" s="528">
        <v>47500</v>
      </c>
      <c r="N776" s="351">
        <f t="shared" si="5"/>
        <v>0</v>
      </c>
    </row>
    <row r="777" spans="1:14" s="206" customFormat="1" ht="16.5" x14ac:dyDescent="0.3">
      <c r="A777" s="435">
        <v>468</v>
      </c>
      <c r="B777" s="369" t="s">
        <v>1462</v>
      </c>
      <c r="C777" s="366" t="s">
        <v>936</v>
      </c>
      <c r="D777" s="367" t="s">
        <v>1297</v>
      </c>
      <c r="E777" s="375">
        <v>43891</v>
      </c>
      <c r="F777" s="368" t="s">
        <v>667</v>
      </c>
      <c r="G777" s="368">
        <v>2020</v>
      </c>
      <c r="H777" s="457">
        <f t="shared" si="4"/>
        <v>95000</v>
      </c>
      <c r="I777" s="366" t="s">
        <v>591</v>
      </c>
      <c r="J777" s="368" t="s">
        <v>716</v>
      </c>
      <c r="K777" s="59"/>
      <c r="L777" s="59"/>
      <c r="M777" s="528">
        <v>47500</v>
      </c>
      <c r="N777" s="351">
        <f t="shared" si="5"/>
        <v>0</v>
      </c>
    </row>
    <row r="778" spans="1:14" s="206" customFormat="1" ht="16.5" x14ac:dyDescent="0.3">
      <c r="A778" s="435">
        <v>469</v>
      </c>
      <c r="B778" s="369" t="s">
        <v>1463</v>
      </c>
      <c r="C778" s="366" t="s">
        <v>936</v>
      </c>
      <c r="D778" s="367" t="s">
        <v>1297</v>
      </c>
      <c r="E778" s="375">
        <v>43891</v>
      </c>
      <c r="F778" s="368" t="s">
        <v>667</v>
      </c>
      <c r="G778" s="368">
        <v>2020</v>
      </c>
      <c r="H778" s="457">
        <f t="shared" si="4"/>
        <v>137200</v>
      </c>
      <c r="I778" s="366" t="s">
        <v>591</v>
      </c>
      <c r="J778" s="368" t="s">
        <v>716</v>
      </c>
      <c r="K778" s="59"/>
      <c r="L778" s="59"/>
      <c r="M778" s="530">
        <v>68600</v>
      </c>
      <c r="N778" s="351">
        <f t="shared" si="5"/>
        <v>0</v>
      </c>
    </row>
    <row r="779" spans="1:14" s="206" customFormat="1" ht="16.5" x14ac:dyDescent="0.3">
      <c r="A779" s="435">
        <v>470</v>
      </c>
      <c r="B779" s="369" t="s">
        <v>1464</v>
      </c>
      <c r="C779" s="366" t="s">
        <v>936</v>
      </c>
      <c r="D779" s="367" t="s">
        <v>1297</v>
      </c>
      <c r="E779" s="375">
        <v>43891</v>
      </c>
      <c r="F779" s="368" t="s">
        <v>667</v>
      </c>
      <c r="G779" s="368">
        <v>2020</v>
      </c>
      <c r="H779" s="457">
        <f t="shared" si="4"/>
        <v>73800</v>
      </c>
      <c r="I779" s="366" t="s">
        <v>591</v>
      </c>
      <c r="J779" s="368" t="s">
        <v>716</v>
      </c>
      <c r="K779" s="59"/>
      <c r="L779" s="59"/>
      <c r="M779" s="528">
        <v>36900</v>
      </c>
      <c r="N779" s="351">
        <f t="shared" si="5"/>
        <v>0</v>
      </c>
    </row>
    <row r="780" spans="1:14" s="206" customFormat="1" ht="16.5" x14ac:dyDescent="0.3">
      <c r="A780" s="435">
        <v>471</v>
      </c>
      <c r="B780" s="369" t="s">
        <v>1465</v>
      </c>
      <c r="C780" s="366" t="s">
        <v>936</v>
      </c>
      <c r="D780" s="367" t="s">
        <v>1297</v>
      </c>
      <c r="E780" s="375">
        <v>43891</v>
      </c>
      <c r="F780" s="368" t="s">
        <v>667</v>
      </c>
      <c r="G780" s="368">
        <v>2020</v>
      </c>
      <c r="H780" s="457">
        <f t="shared" si="4"/>
        <v>79200</v>
      </c>
      <c r="I780" s="366" t="s">
        <v>591</v>
      </c>
      <c r="J780" s="368" t="s">
        <v>716</v>
      </c>
      <c r="K780" s="59"/>
      <c r="L780" s="59"/>
      <c r="M780" s="528">
        <v>39600</v>
      </c>
      <c r="N780" s="351">
        <f t="shared" si="5"/>
        <v>0</v>
      </c>
    </row>
    <row r="781" spans="1:14" s="206" customFormat="1" ht="16.5" x14ac:dyDescent="0.3">
      <c r="A781" s="435">
        <v>472</v>
      </c>
      <c r="B781" s="369" t="s">
        <v>1466</v>
      </c>
      <c r="C781" s="366" t="s">
        <v>936</v>
      </c>
      <c r="D781" s="367" t="s">
        <v>1297</v>
      </c>
      <c r="E781" s="375">
        <v>43891</v>
      </c>
      <c r="F781" s="368" t="s">
        <v>667</v>
      </c>
      <c r="G781" s="368">
        <v>2020</v>
      </c>
      <c r="H781" s="457">
        <f t="shared" si="4"/>
        <v>86200</v>
      </c>
      <c r="I781" s="366" t="s">
        <v>591</v>
      </c>
      <c r="J781" s="368" t="s">
        <v>716</v>
      </c>
      <c r="K781" s="59"/>
      <c r="L781" s="59"/>
      <c r="M781" s="528">
        <v>43100</v>
      </c>
      <c r="N781" s="351">
        <f t="shared" si="5"/>
        <v>0</v>
      </c>
    </row>
    <row r="782" spans="1:14" s="206" customFormat="1" ht="16.5" x14ac:dyDescent="0.3">
      <c r="A782" s="435">
        <v>473</v>
      </c>
      <c r="B782" s="369" t="s">
        <v>1467</v>
      </c>
      <c r="C782" s="366" t="s">
        <v>936</v>
      </c>
      <c r="D782" s="367" t="s">
        <v>1297</v>
      </c>
      <c r="E782" s="375">
        <v>43891</v>
      </c>
      <c r="F782" s="368" t="s">
        <v>667</v>
      </c>
      <c r="G782" s="368">
        <v>2020</v>
      </c>
      <c r="H782" s="457">
        <f t="shared" si="4"/>
        <v>91400</v>
      </c>
      <c r="I782" s="366" t="s">
        <v>591</v>
      </c>
      <c r="J782" s="368" t="s">
        <v>716</v>
      </c>
      <c r="K782" s="59"/>
      <c r="L782" s="59"/>
      <c r="M782" s="528">
        <v>45700</v>
      </c>
      <c r="N782" s="351">
        <f t="shared" si="5"/>
        <v>0</v>
      </c>
    </row>
    <row r="783" spans="1:14" s="206" customFormat="1" ht="16.5" x14ac:dyDescent="0.3">
      <c r="A783" s="435">
        <v>474</v>
      </c>
      <c r="B783" s="369" t="s">
        <v>1468</v>
      </c>
      <c r="C783" s="366" t="s">
        <v>936</v>
      </c>
      <c r="D783" s="367" t="s">
        <v>1297</v>
      </c>
      <c r="E783" s="375">
        <v>43891</v>
      </c>
      <c r="F783" s="368" t="s">
        <v>667</v>
      </c>
      <c r="G783" s="368">
        <v>2020</v>
      </c>
      <c r="H783" s="457">
        <f t="shared" si="4"/>
        <v>84400</v>
      </c>
      <c r="I783" s="366" t="s">
        <v>591</v>
      </c>
      <c r="J783" s="368" t="s">
        <v>716</v>
      </c>
      <c r="K783" s="59"/>
      <c r="L783" s="59"/>
      <c r="M783" s="528">
        <v>42200</v>
      </c>
      <c r="N783" s="351">
        <f t="shared" si="5"/>
        <v>0</v>
      </c>
    </row>
    <row r="784" spans="1:14" s="206" customFormat="1" ht="16.5" x14ac:dyDescent="0.3">
      <c r="A784" s="435">
        <v>475</v>
      </c>
      <c r="B784" s="369" t="s">
        <v>1469</v>
      </c>
      <c r="C784" s="366" t="s">
        <v>936</v>
      </c>
      <c r="D784" s="367" t="s">
        <v>1297</v>
      </c>
      <c r="E784" s="375">
        <v>43891</v>
      </c>
      <c r="F784" s="368" t="s">
        <v>667</v>
      </c>
      <c r="G784" s="368">
        <v>2020</v>
      </c>
      <c r="H784" s="457">
        <f t="shared" si="4"/>
        <v>84400</v>
      </c>
      <c r="I784" s="366" t="s">
        <v>591</v>
      </c>
      <c r="J784" s="368" t="s">
        <v>716</v>
      </c>
      <c r="K784" s="59"/>
      <c r="L784" s="59"/>
      <c r="M784" s="528">
        <v>42200</v>
      </c>
      <c r="N784" s="351">
        <f t="shared" si="5"/>
        <v>0</v>
      </c>
    </row>
    <row r="785" spans="1:14" s="206" customFormat="1" ht="16.5" x14ac:dyDescent="0.3">
      <c r="A785" s="435">
        <v>476</v>
      </c>
      <c r="B785" s="369" t="s">
        <v>1470</v>
      </c>
      <c r="C785" s="366" t="s">
        <v>936</v>
      </c>
      <c r="D785" s="367" t="s">
        <v>1297</v>
      </c>
      <c r="E785" s="375">
        <v>43891</v>
      </c>
      <c r="F785" s="368" t="s">
        <v>667</v>
      </c>
      <c r="G785" s="368">
        <v>2020</v>
      </c>
      <c r="H785" s="457">
        <f t="shared" si="4"/>
        <v>91400</v>
      </c>
      <c r="I785" s="366" t="s">
        <v>591</v>
      </c>
      <c r="J785" s="368" t="s">
        <v>716</v>
      </c>
      <c r="K785" s="59"/>
      <c r="L785" s="59"/>
      <c r="M785" s="529">
        <v>45700</v>
      </c>
      <c r="N785" s="351">
        <f t="shared" si="5"/>
        <v>0</v>
      </c>
    </row>
    <row r="786" spans="1:14" s="206" customFormat="1" ht="16.5" x14ac:dyDescent="0.3">
      <c r="A786" s="435">
        <v>477</v>
      </c>
      <c r="B786" s="369" t="s">
        <v>1471</v>
      </c>
      <c r="C786" s="366" t="s">
        <v>936</v>
      </c>
      <c r="D786" s="367" t="s">
        <v>1297</v>
      </c>
      <c r="E786" s="375">
        <v>43891</v>
      </c>
      <c r="F786" s="368" t="s">
        <v>667</v>
      </c>
      <c r="G786" s="368">
        <v>2020</v>
      </c>
      <c r="H786" s="457">
        <f t="shared" si="4"/>
        <v>96800</v>
      </c>
      <c r="I786" s="366" t="s">
        <v>591</v>
      </c>
      <c r="J786" s="368" t="s">
        <v>716</v>
      </c>
      <c r="K786" s="59"/>
      <c r="L786" s="59"/>
      <c r="M786" s="529">
        <v>48400</v>
      </c>
      <c r="N786" s="351">
        <f t="shared" si="5"/>
        <v>0</v>
      </c>
    </row>
    <row r="787" spans="1:14" s="206" customFormat="1" ht="16.5" x14ac:dyDescent="0.3">
      <c r="A787" s="435">
        <v>478</v>
      </c>
      <c r="B787" s="369" t="s">
        <v>1472</v>
      </c>
      <c r="C787" s="366" t="s">
        <v>936</v>
      </c>
      <c r="D787" s="367" t="s">
        <v>1297</v>
      </c>
      <c r="E787" s="375">
        <v>43891</v>
      </c>
      <c r="F787" s="368" t="s">
        <v>667</v>
      </c>
      <c r="G787" s="368">
        <v>2020</v>
      </c>
      <c r="H787" s="457">
        <f t="shared" si="4"/>
        <v>68600</v>
      </c>
      <c r="I787" s="366" t="s">
        <v>591</v>
      </c>
      <c r="J787" s="368" t="s">
        <v>716</v>
      </c>
      <c r="K787" s="59"/>
      <c r="L787" s="59"/>
      <c r="M787" s="529">
        <v>34300</v>
      </c>
      <c r="N787" s="351">
        <f t="shared" si="5"/>
        <v>0</v>
      </c>
    </row>
    <row r="788" spans="1:14" s="206" customFormat="1" ht="16.5" x14ac:dyDescent="0.3">
      <c r="A788" s="435">
        <v>479</v>
      </c>
      <c r="B788" s="369" t="s">
        <v>1473</v>
      </c>
      <c r="C788" s="366" t="s">
        <v>936</v>
      </c>
      <c r="D788" s="367" t="s">
        <v>1297</v>
      </c>
      <c r="E788" s="375">
        <v>43891</v>
      </c>
      <c r="F788" s="368" t="s">
        <v>667</v>
      </c>
      <c r="G788" s="368">
        <v>2020</v>
      </c>
      <c r="H788" s="457">
        <f t="shared" si="4"/>
        <v>70400</v>
      </c>
      <c r="I788" s="366" t="s">
        <v>591</v>
      </c>
      <c r="J788" s="368" t="s">
        <v>716</v>
      </c>
      <c r="K788" s="59"/>
      <c r="L788" s="59"/>
      <c r="M788" s="528">
        <v>35200</v>
      </c>
      <c r="N788" s="351">
        <f t="shared" si="5"/>
        <v>0</v>
      </c>
    </row>
    <row r="789" spans="1:14" s="206" customFormat="1" ht="16.5" x14ac:dyDescent="0.3">
      <c r="A789" s="435">
        <v>480</v>
      </c>
      <c r="B789" s="369" t="s">
        <v>1474</v>
      </c>
      <c r="C789" s="366" t="s">
        <v>936</v>
      </c>
      <c r="D789" s="367" t="s">
        <v>1297</v>
      </c>
      <c r="E789" s="375">
        <v>43891</v>
      </c>
      <c r="F789" s="368" t="s">
        <v>667</v>
      </c>
      <c r="G789" s="368">
        <v>2020</v>
      </c>
      <c r="H789" s="457">
        <f t="shared" si="4"/>
        <v>114400</v>
      </c>
      <c r="I789" s="366" t="s">
        <v>591</v>
      </c>
      <c r="J789" s="368" t="s">
        <v>716</v>
      </c>
      <c r="K789" s="59"/>
      <c r="L789" s="59"/>
      <c r="M789" s="528">
        <v>57200</v>
      </c>
      <c r="N789" s="351">
        <f t="shared" si="5"/>
        <v>0</v>
      </c>
    </row>
    <row r="790" spans="1:14" s="206" customFormat="1" ht="16.5" x14ac:dyDescent="0.3">
      <c r="A790" s="435">
        <v>481</v>
      </c>
      <c r="B790" s="369" t="s">
        <v>1475</v>
      </c>
      <c r="C790" s="366" t="s">
        <v>936</v>
      </c>
      <c r="D790" s="367" t="s">
        <v>1297</v>
      </c>
      <c r="E790" s="375">
        <v>43891</v>
      </c>
      <c r="F790" s="368" t="s">
        <v>667</v>
      </c>
      <c r="G790" s="368">
        <v>2020</v>
      </c>
      <c r="H790" s="457">
        <f t="shared" si="4"/>
        <v>86200</v>
      </c>
      <c r="I790" s="366" t="s">
        <v>591</v>
      </c>
      <c r="J790" s="368" t="s">
        <v>716</v>
      </c>
      <c r="K790" s="59"/>
      <c r="L790" s="59"/>
      <c r="M790" s="528">
        <v>43100</v>
      </c>
      <c r="N790" s="351">
        <f t="shared" si="5"/>
        <v>0</v>
      </c>
    </row>
    <row r="791" spans="1:14" s="206" customFormat="1" ht="16.5" x14ac:dyDescent="0.3">
      <c r="A791" s="435">
        <v>482</v>
      </c>
      <c r="B791" s="369" t="s">
        <v>1476</v>
      </c>
      <c r="C791" s="366" t="s">
        <v>936</v>
      </c>
      <c r="D791" s="367" t="s">
        <v>1297</v>
      </c>
      <c r="E791" s="375">
        <v>43891</v>
      </c>
      <c r="F791" s="368" t="s">
        <v>667</v>
      </c>
      <c r="G791" s="368">
        <v>2020</v>
      </c>
      <c r="H791" s="457">
        <f t="shared" si="4"/>
        <v>66000</v>
      </c>
      <c r="I791" s="366" t="s">
        <v>591</v>
      </c>
      <c r="J791" s="368" t="s">
        <v>716</v>
      </c>
      <c r="K791" s="59"/>
      <c r="L791" s="59"/>
      <c r="M791" s="531">
        <v>33000</v>
      </c>
      <c r="N791" s="351">
        <f t="shared" si="5"/>
        <v>0</v>
      </c>
    </row>
    <row r="792" spans="1:14" s="206" customFormat="1" ht="16.5" x14ac:dyDescent="0.3">
      <c r="A792" s="435">
        <v>483</v>
      </c>
      <c r="B792" s="369" t="s">
        <v>1477</v>
      </c>
      <c r="C792" s="366" t="s">
        <v>936</v>
      </c>
      <c r="D792" s="367" t="s">
        <v>1297</v>
      </c>
      <c r="E792" s="375">
        <v>43891</v>
      </c>
      <c r="F792" s="368" t="s">
        <v>667</v>
      </c>
      <c r="G792" s="368">
        <v>2020</v>
      </c>
      <c r="H792" s="457">
        <f t="shared" si="4"/>
        <v>103800</v>
      </c>
      <c r="I792" s="366" t="s">
        <v>591</v>
      </c>
      <c r="J792" s="368" t="s">
        <v>716</v>
      </c>
      <c r="K792" s="59"/>
      <c r="L792" s="59"/>
      <c r="M792" s="528">
        <v>51900</v>
      </c>
      <c r="N792" s="351">
        <f t="shared" si="5"/>
        <v>0</v>
      </c>
    </row>
    <row r="793" spans="1:14" s="206" customFormat="1" ht="16.5" x14ac:dyDescent="0.3">
      <c r="A793" s="366"/>
      <c r="B793" s="396" t="s">
        <v>1026</v>
      </c>
      <c r="C793" s="368"/>
      <c r="D793" s="416"/>
      <c r="E793" s="366"/>
      <c r="F793" s="425"/>
      <c r="G793" s="417"/>
      <c r="H793" s="426">
        <f>SUM(H751:H792)</f>
        <v>19977400</v>
      </c>
      <c r="I793" s="368"/>
      <c r="J793" s="368"/>
      <c r="K793" s="59"/>
      <c r="L793" s="59"/>
      <c r="M793" s="528"/>
      <c r="N793" s="351">
        <f t="shared" si="5"/>
        <v>0</v>
      </c>
    </row>
    <row r="794" spans="1:14" s="206" customFormat="1" ht="16.5" x14ac:dyDescent="0.3">
      <c r="A794" s="427"/>
      <c r="B794" s="428"/>
      <c r="C794" s="387"/>
      <c r="D794" s="428"/>
      <c r="E794" s="383"/>
      <c r="F794" s="429"/>
      <c r="G794" s="387"/>
      <c r="H794" s="430"/>
      <c r="I794" s="387"/>
      <c r="J794" s="387"/>
      <c r="K794" s="59"/>
      <c r="L794" s="59"/>
      <c r="M794" s="528"/>
      <c r="N794" s="351">
        <f t="shared" si="5"/>
        <v>0</v>
      </c>
    </row>
    <row r="795" spans="1:14" s="206" customFormat="1" x14ac:dyDescent="0.25">
      <c r="A795" s="588" t="s">
        <v>246</v>
      </c>
      <c r="B795" s="360" t="s">
        <v>571</v>
      </c>
      <c r="C795" s="590" t="s">
        <v>572</v>
      </c>
      <c r="D795" s="590"/>
      <c r="E795" s="590"/>
      <c r="F795" s="489" t="s">
        <v>573</v>
      </c>
      <c r="G795" s="489" t="s">
        <v>574</v>
      </c>
      <c r="H795" s="361" t="s">
        <v>575</v>
      </c>
      <c r="I795" s="486" t="s">
        <v>576</v>
      </c>
      <c r="J795" s="591" t="s">
        <v>577</v>
      </c>
      <c r="K795" s="59"/>
      <c r="L795" s="59"/>
      <c r="M795" s="528"/>
      <c r="N795" s="351"/>
    </row>
    <row r="796" spans="1:14" s="206" customFormat="1" x14ac:dyDescent="0.25">
      <c r="A796" s="589"/>
      <c r="B796" s="362" t="s">
        <v>578</v>
      </c>
      <c r="C796" s="484" t="s">
        <v>579</v>
      </c>
      <c r="D796" s="484" t="s">
        <v>580</v>
      </c>
      <c r="E796" s="484" t="s">
        <v>581</v>
      </c>
      <c r="F796" s="490" t="s">
        <v>582</v>
      </c>
      <c r="G796" s="490" t="s">
        <v>583</v>
      </c>
      <c r="H796" s="363" t="s">
        <v>583</v>
      </c>
      <c r="I796" s="487" t="s">
        <v>584</v>
      </c>
      <c r="J796" s="591"/>
      <c r="K796" s="59"/>
      <c r="L796" s="59"/>
      <c r="M796" s="528"/>
      <c r="N796" s="351"/>
    </row>
    <row r="797" spans="1:14" s="206" customFormat="1" ht="16.5" x14ac:dyDescent="0.3">
      <c r="A797" s="366"/>
      <c r="B797" s="396" t="s">
        <v>1027</v>
      </c>
      <c r="C797" s="368"/>
      <c r="D797" s="416"/>
      <c r="E797" s="366"/>
      <c r="F797" s="425"/>
      <c r="G797" s="417"/>
      <c r="H797" s="426">
        <f>H793</f>
        <v>19977400</v>
      </c>
      <c r="I797" s="368"/>
      <c r="J797" s="368"/>
      <c r="K797" s="59"/>
      <c r="L797" s="59"/>
      <c r="M797" s="528"/>
      <c r="N797" s="351"/>
    </row>
    <row r="798" spans="1:14" s="206" customFormat="1" ht="16.5" x14ac:dyDescent="0.3">
      <c r="A798" s="435">
        <v>484</v>
      </c>
      <c r="B798" s="369" t="s">
        <v>1478</v>
      </c>
      <c r="C798" s="366" t="s">
        <v>936</v>
      </c>
      <c r="D798" s="367" t="s">
        <v>1297</v>
      </c>
      <c r="E798" s="375">
        <v>43891</v>
      </c>
      <c r="F798" s="368" t="s">
        <v>667</v>
      </c>
      <c r="G798" s="368">
        <v>2020</v>
      </c>
      <c r="H798" s="457">
        <f t="shared" si="4"/>
        <v>79200</v>
      </c>
      <c r="I798" s="366" t="s">
        <v>591</v>
      </c>
      <c r="J798" s="368" t="s">
        <v>716</v>
      </c>
      <c r="K798" s="59"/>
      <c r="L798" s="59"/>
      <c r="M798" s="528">
        <v>39600</v>
      </c>
      <c r="N798" s="351"/>
    </row>
    <row r="799" spans="1:14" s="206" customFormat="1" ht="16.5" x14ac:dyDescent="0.3">
      <c r="A799" s="435">
        <v>485</v>
      </c>
      <c r="B799" s="369" t="s">
        <v>1479</v>
      </c>
      <c r="C799" s="366" t="s">
        <v>936</v>
      </c>
      <c r="D799" s="367" t="s">
        <v>1297</v>
      </c>
      <c r="E799" s="375">
        <v>43891</v>
      </c>
      <c r="F799" s="368" t="s">
        <v>667</v>
      </c>
      <c r="G799" s="368">
        <v>2020</v>
      </c>
      <c r="H799" s="457">
        <f t="shared" si="4"/>
        <v>66000</v>
      </c>
      <c r="I799" s="366" t="s">
        <v>591</v>
      </c>
      <c r="J799" s="368" t="s">
        <v>716</v>
      </c>
      <c r="K799" s="59"/>
      <c r="L799" s="59"/>
      <c r="M799" s="528">
        <v>33000</v>
      </c>
      <c r="N799" s="351"/>
    </row>
    <row r="800" spans="1:14" s="206" customFormat="1" ht="16.5" x14ac:dyDescent="0.3">
      <c r="A800" s="435">
        <v>486</v>
      </c>
      <c r="B800" s="369" t="s">
        <v>1480</v>
      </c>
      <c r="C800" s="366" t="s">
        <v>936</v>
      </c>
      <c r="D800" s="367" t="s">
        <v>1297</v>
      </c>
      <c r="E800" s="375">
        <v>43891</v>
      </c>
      <c r="F800" s="368" t="s">
        <v>667</v>
      </c>
      <c r="G800" s="368">
        <v>2020</v>
      </c>
      <c r="H800" s="457">
        <f t="shared" si="4"/>
        <v>66000</v>
      </c>
      <c r="I800" s="366" t="s">
        <v>591</v>
      </c>
      <c r="J800" s="368" t="s">
        <v>716</v>
      </c>
      <c r="K800" s="59"/>
      <c r="L800" s="59"/>
      <c r="M800" s="528">
        <v>33000</v>
      </c>
      <c r="N800" s="351">
        <f t="shared" si="5"/>
        <v>0</v>
      </c>
    </row>
    <row r="801" spans="1:14" s="206" customFormat="1" ht="16.5" x14ac:dyDescent="0.3">
      <c r="A801" s="435">
        <v>487</v>
      </c>
      <c r="B801" s="369" t="s">
        <v>1481</v>
      </c>
      <c r="C801" s="366" t="s">
        <v>936</v>
      </c>
      <c r="D801" s="367" t="s">
        <v>1297</v>
      </c>
      <c r="E801" s="375">
        <v>43891</v>
      </c>
      <c r="F801" s="368" t="s">
        <v>667</v>
      </c>
      <c r="G801" s="368">
        <v>2020</v>
      </c>
      <c r="H801" s="457">
        <f t="shared" si="4"/>
        <v>79200</v>
      </c>
      <c r="I801" s="366" t="s">
        <v>591</v>
      </c>
      <c r="J801" s="368" t="s">
        <v>716</v>
      </c>
      <c r="K801" s="59"/>
      <c r="L801" s="59"/>
      <c r="M801" s="528">
        <v>39600</v>
      </c>
      <c r="N801" s="351"/>
    </row>
    <row r="802" spans="1:14" s="206" customFormat="1" ht="16.5" x14ac:dyDescent="0.3">
      <c r="A802" s="435">
        <v>488</v>
      </c>
      <c r="B802" s="369" t="s">
        <v>1482</v>
      </c>
      <c r="C802" s="366" t="s">
        <v>936</v>
      </c>
      <c r="D802" s="367" t="s">
        <v>1297</v>
      </c>
      <c r="E802" s="375">
        <v>43891</v>
      </c>
      <c r="F802" s="368" t="s">
        <v>667</v>
      </c>
      <c r="G802" s="368">
        <v>2020</v>
      </c>
      <c r="H802" s="457">
        <f t="shared" si="4"/>
        <v>84400</v>
      </c>
      <c r="I802" s="366" t="s">
        <v>591</v>
      </c>
      <c r="J802" s="368" t="s">
        <v>716</v>
      </c>
      <c r="K802" s="59"/>
      <c r="L802" s="59"/>
      <c r="M802" s="528">
        <v>42200</v>
      </c>
      <c r="N802" s="351"/>
    </row>
    <row r="803" spans="1:14" s="206" customFormat="1" ht="16.5" x14ac:dyDescent="0.3">
      <c r="A803" s="435">
        <v>489</v>
      </c>
      <c r="B803" s="369" t="s">
        <v>1483</v>
      </c>
      <c r="C803" s="366" t="s">
        <v>936</v>
      </c>
      <c r="D803" s="367" t="s">
        <v>1297</v>
      </c>
      <c r="E803" s="375">
        <v>43891</v>
      </c>
      <c r="F803" s="368" t="s">
        <v>667</v>
      </c>
      <c r="G803" s="368">
        <v>2020</v>
      </c>
      <c r="H803" s="457">
        <f t="shared" si="4"/>
        <v>70400</v>
      </c>
      <c r="I803" s="366" t="s">
        <v>591</v>
      </c>
      <c r="J803" s="368" t="s">
        <v>716</v>
      </c>
      <c r="K803" s="59"/>
      <c r="L803" s="59"/>
      <c r="M803" s="529">
        <v>35200</v>
      </c>
      <c r="N803" s="351"/>
    </row>
    <row r="804" spans="1:14" s="206" customFormat="1" ht="16.5" x14ac:dyDescent="0.3">
      <c r="A804" s="435">
        <v>490</v>
      </c>
      <c r="B804" s="369" t="s">
        <v>1484</v>
      </c>
      <c r="C804" s="366" t="s">
        <v>936</v>
      </c>
      <c r="D804" s="367" t="s">
        <v>1297</v>
      </c>
      <c r="E804" s="375">
        <v>43891</v>
      </c>
      <c r="F804" s="368" t="s">
        <v>667</v>
      </c>
      <c r="G804" s="368">
        <v>2020</v>
      </c>
      <c r="H804" s="457">
        <f t="shared" si="4"/>
        <v>61600</v>
      </c>
      <c r="I804" s="366" t="s">
        <v>591</v>
      </c>
      <c r="J804" s="368" t="s">
        <v>716</v>
      </c>
      <c r="K804" s="59"/>
      <c r="L804" s="59"/>
      <c r="M804" s="529">
        <v>30800</v>
      </c>
      <c r="N804" s="351"/>
    </row>
    <row r="805" spans="1:14" s="206" customFormat="1" ht="16.5" x14ac:dyDescent="0.3">
      <c r="A805" s="435">
        <v>491</v>
      </c>
      <c r="B805" s="369" t="s">
        <v>1485</v>
      </c>
      <c r="C805" s="366" t="s">
        <v>936</v>
      </c>
      <c r="D805" s="367" t="s">
        <v>1297</v>
      </c>
      <c r="E805" s="375">
        <v>43891</v>
      </c>
      <c r="F805" s="368" t="s">
        <v>667</v>
      </c>
      <c r="G805" s="368">
        <v>2020</v>
      </c>
      <c r="H805" s="457">
        <f t="shared" si="4"/>
        <v>96800</v>
      </c>
      <c r="I805" s="366" t="s">
        <v>591</v>
      </c>
      <c r="J805" s="368" t="s">
        <v>716</v>
      </c>
      <c r="K805" s="59"/>
      <c r="L805" s="59"/>
      <c r="M805" s="529">
        <v>48400</v>
      </c>
      <c r="N805" s="351"/>
    </row>
    <row r="806" spans="1:14" s="206" customFormat="1" ht="16.5" x14ac:dyDescent="0.3">
      <c r="A806" s="435">
        <v>492</v>
      </c>
      <c r="B806" s="369" t="s">
        <v>1486</v>
      </c>
      <c r="C806" s="366" t="s">
        <v>936</v>
      </c>
      <c r="D806" s="367" t="s">
        <v>1297</v>
      </c>
      <c r="E806" s="375">
        <v>43891</v>
      </c>
      <c r="F806" s="368" t="s">
        <v>667</v>
      </c>
      <c r="G806" s="368">
        <v>2020</v>
      </c>
      <c r="H806" s="457">
        <f t="shared" si="4"/>
        <v>61600</v>
      </c>
      <c r="I806" s="366" t="s">
        <v>591</v>
      </c>
      <c r="J806" s="368" t="s">
        <v>716</v>
      </c>
      <c r="K806" s="59"/>
      <c r="L806" s="59"/>
      <c r="M806" s="529">
        <v>30800</v>
      </c>
      <c r="N806" s="351"/>
    </row>
    <row r="807" spans="1:14" s="206" customFormat="1" ht="16.5" x14ac:dyDescent="0.3">
      <c r="A807" s="435">
        <v>493</v>
      </c>
      <c r="B807" s="369" t="s">
        <v>1487</v>
      </c>
      <c r="C807" s="366" t="s">
        <v>936</v>
      </c>
      <c r="D807" s="367" t="s">
        <v>1297</v>
      </c>
      <c r="E807" s="375">
        <v>43891</v>
      </c>
      <c r="F807" s="368" t="s">
        <v>667</v>
      </c>
      <c r="G807" s="368">
        <v>2020</v>
      </c>
      <c r="H807" s="457">
        <f t="shared" si="4"/>
        <v>61600</v>
      </c>
      <c r="I807" s="366" t="s">
        <v>591</v>
      </c>
      <c r="J807" s="368" t="s">
        <v>716</v>
      </c>
      <c r="K807" s="59"/>
      <c r="L807" s="59"/>
      <c r="M807" s="529">
        <v>30800</v>
      </c>
      <c r="N807" s="351">
        <f t="shared" si="5"/>
        <v>0</v>
      </c>
    </row>
    <row r="808" spans="1:14" s="206" customFormat="1" ht="16.5" x14ac:dyDescent="0.3">
      <c r="A808" s="435">
        <v>494</v>
      </c>
      <c r="B808" s="369" t="s">
        <v>1488</v>
      </c>
      <c r="C808" s="366" t="s">
        <v>936</v>
      </c>
      <c r="D808" s="367" t="s">
        <v>1297</v>
      </c>
      <c r="E808" s="375">
        <v>43891</v>
      </c>
      <c r="F808" s="368" t="s">
        <v>667</v>
      </c>
      <c r="G808" s="368">
        <v>2020</v>
      </c>
      <c r="H808" s="457">
        <f t="shared" si="4"/>
        <v>65000</v>
      </c>
      <c r="I808" s="366" t="s">
        <v>591</v>
      </c>
      <c r="J808" s="368" t="s">
        <v>716</v>
      </c>
      <c r="K808" s="59"/>
      <c r="L808" s="59"/>
      <c r="M808" s="529">
        <v>32500</v>
      </c>
      <c r="N808" s="351">
        <f t="shared" si="5"/>
        <v>0</v>
      </c>
    </row>
    <row r="809" spans="1:14" s="206" customFormat="1" ht="16.5" x14ac:dyDescent="0.3">
      <c r="A809" s="435">
        <v>495</v>
      </c>
      <c r="B809" s="369" t="s">
        <v>1489</v>
      </c>
      <c r="C809" s="366" t="s">
        <v>936</v>
      </c>
      <c r="D809" s="367" t="s">
        <v>1297</v>
      </c>
      <c r="E809" s="375">
        <v>43891</v>
      </c>
      <c r="F809" s="368" t="s">
        <v>667</v>
      </c>
      <c r="G809" s="368">
        <v>2020</v>
      </c>
      <c r="H809" s="457">
        <f t="shared" ref="H809:H877" si="6">M809*2</f>
        <v>70400</v>
      </c>
      <c r="I809" s="366" t="s">
        <v>591</v>
      </c>
      <c r="J809" s="368" t="s">
        <v>716</v>
      </c>
      <c r="K809" s="59"/>
      <c r="L809" s="59"/>
      <c r="M809" s="528">
        <v>35200</v>
      </c>
      <c r="N809" s="351">
        <f t="shared" si="5"/>
        <v>0</v>
      </c>
    </row>
    <row r="810" spans="1:14" s="206" customFormat="1" ht="16.5" x14ac:dyDescent="0.3">
      <c r="A810" s="435">
        <v>496</v>
      </c>
      <c r="B810" s="369" t="s">
        <v>1490</v>
      </c>
      <c r="C810" s="366" t="s">
        <v>936</v>
      </c>
      <c r="D810" s="367" t="s">
        <v>1297</v>
      </c>
      <c r="E810" s="375">
        <v>43891</v>
      </c>
      <c r="F810" s="368" t="s">
        <v>667</v>
      </c>
      <c r="G810" s="368">
        <v>2020</v>
      </c>
      <c r="H810" s="457">
        <f t="shared" si="6"/>
        <v>79200</v>
      </c>
      <c r="I810" s="366" t="s">
        <v>591</v>
      </c>
      <c r="J810" s="368" t="s">
        <v>716</v>
      </c>
      <c r="K810" s="59"/>
      <c r="L810" s="59"/>
      <c r="M810" s="528">
        <v>39600</v>
      </c>
      <c r="N810" s="351">
        <f t="shared" si="5"/>
        <v>0</v>
      </c>
    </row>
    <row r="811" spans="1:14" s="206" customFormat="1" ht="16.5" x14ac:dyDescent="0.3">
      <c r="A811" s="435">
        <v>497</v>
      </c>
      <c r="B811" s="369" t="s">
        <v>1491</v>
      </c>
      <c r="C811" s="366" t="s">
        <v>936</v>
      </c>
      <c r="D811" s="367" t="s">
        <v>1297</v>
      </c>
      <c r="E811" s="375">
        <v>43891</v>
      </c>
      <c r="F811" s="368" t="s">
        <v>667</v>
      </c>
      <c r="G811" s="368">
        <v>2020</v>
      </c>
      <c r="H811" s="457">
        <f t="shared" si="6"/>
        <v>56200</v>
      </c>
      <c r="I811" s="366" t="s">
        <v>591</v>
      </c>
      <c r="J811" s="368" t="s">
        <v>716</v>
      </c>
      <c r="K811" s="59"/>
      <c r="L811" s="59"/>
      <c r="M811" s="528">
        <v>28100</v>
      </c>
      <c r="N811" s="351">
        <f t="shared" ref="N811:N879" si="7">S811*2</f>
        <v>0</v>
      </c>
    </row>
    <row r="812" spans="1:14" s="206" customFormat="1" ht="16.5" x14ac:dyDescent="0.3">
      <c r="A812" s="435">
        <v>498</v>
      </c>
      <c r="B812" s="369" t="s">
        <v>1492</v>
      </c>
      <c r="C812" s="366" t="s">
        <v>936</v>
      </c>
      <c r="D812" s="367" t="s">
        <v>1297</v>
      </c>
      <c r="E812" s="375">
        <v>43891</v>
      </c>
      <c r="F812" s="368" t="s">
        <v>667</v>
      </c>
      <c r="G812" s="368">
        <v>2020</v>
      </c>
      <c r="H812" s="457">
        <f t="shared" si="6"/>
        <v>44000</v>
      </c>
      <c r="I812" s="366" t="s">
        <v>591</v>
      </c>
      <c r="J812" s="368" t="s">
        <v>716</v>
      </c>
      <c r="K812" s="59"/>
      <c r="L812" s="59"/>
      <c r="M812" s="528">
        <v>22000</v>
      </c>
      <c r="N812" s="351">
        <f t="shared" si="7"/>
        <v>0</v>
      </c>
    </row>
    <row r="813" spans="1:14" s="206" customFormat="1" ht="16.5" x14ac:dyDescent="0.3">
      <c r="A813" s="435">
        <v>499</v>
      </c>
      <c r="B813" s="369" t="s">
        <v>1493</v>
      </c>
      <c r="C813" s="366" t="s">
        <v>936</v>
      </c>
      <c r="D813" s="367" t="s">
        <v>1297</v>
      </c>
      <c r="E813" s="375">
        <v>43891</v>
      </c>
      <c r="F813" s="368" t="s">
        <v>667</v>
      </c>
      <c r="G813" s="368">
        <v>2020</v>
      </c>
      <c r="H813" s="457">
        <f t="shared" si="6"/>
        <v>96800</v>
      </c>
      <c r="I813" s="366" t="s">
        <v>591</v>
      </c>
      <c r="J813" s="368" t="s">
        <v>716</v>
      </c>
      <c r="K813" s="59"/>
      <c r="L813" s="59"/>
      <c r="M813" s="528">
        <v>48400</v>
      </c>
      <c r="N813" s="351">
        <f t="shared" si="7"/>
        <v>0</v>
      </c>
    </row>
    <row r="814" spans="1:14" s="206" customFormat="1" ht="16.5" x14ac:dyDescent="0.3">
      <c r="A814" s="435">
        <v>500</v>
      </c>
      <c r="B814" s="369" t="s">
        <v>1494</v>
      </c>
      <c r="C814" s="366" t="s">
        <v>936</v>
      </c>
      <c r="D814" s="367" t="s">
        <v>1297</v>
      </c>
      <c r="E814" s="375">
        <v>43891</v>
      </c>
      <c r="F814" s="368" t="s">
        <v>667</v>
      </c>
      <c r="G814" s="368">
        <v>2020</v>
      </c>
      <c r="H814" s="457">
        <f t="shared" si="6"/>
        <v>100200</v>
      </c>
      <c r="I814" s="366" t="s">
        <v>591</v>
      </c>
      <c r="J814" s="368" t="s">
        <v>716</v>
      </c>
      <c r="K814" s="59"/>
      <c r="L814" s="59"/>
      <c r="M814" s="532">
        <v>50100</v>
      </c>
      <c r="N814" s="351">
        <f t="shared" si="7"/>
        <v>0</v>
      </c>
    </row>
    <row r="815" spans="1:14" s="206" customFormat="1" ht="16.5" x14ac:dyDescent="0.3">
      <c r="A815" s="435">
        <v>501</v>
      </c>
      <c r="B815" s="369" t="s">
        <v>1495</v>
      </c>
      <c r="C815" s="366" t="s">
        <v>936</v>
      </c>
      <c r="D815" s="367" t="s">
        <v>1297</v>
      </c>
      <c r="E815" s="375">
        <v>43891</v>
      </c>
      <c r="F815" s="368" t="s">
        <v>667</v>
      </c>
      <c r="G815" s="368">
        <v>2020</v>
      </c>
      <c r="H815" s="457">
        <f t="shared" si="6"/>
        <v>75600</v>
      </c>
      <c r="I815" s="366" t="s">
        <v>591</v>
      </c>
      <c r="J815" s="368" t="s">
        <v>716</v>
      </c>
      <c r="K815" s="59"/>
      <c r="L815" s="59"/>
      <c r="M815" s="532">
        <v>37800</v>
      </c>
      <c r="N815" s="351">
        <f t="shared" si="7"/>
        <v>0</v>
      </c>
    </row>
    <row r="816" spans="1:14" s="206" customFormat="1" ht="16.5" x14ac:dyDescent="0.3">
      <c r="A816" s="435">
        <v>502</v>
      </c>
      <c r="B816" s="369" t="s">
        <v>1496</v>
      </c>
      <c r="C816" s="366" t="s">
        <v>936</v>
      </c>
      <c r="D816" s="367" t="s">
        <v>1297</v>
      </c>
      <c r="E816" s="375">
        <v>43891</v>
      </c>
      <c r="F816" s="368" t="s">
        <v>667</v>
      </c>
      <c r="G816" s="368">
        <v>2020</v>
      </c>
      <c r="H816" s="457">
        <f t="shared" si="6"/>
        <v>98400</v>
      </c>
      <c r="I816" s="366" t="s">
        <v>591</v>
      </c>
      <c r="J816" s="368" t="s">
        <v>716</v>
      </c>
      <c r="K816" s="59"/>
      <c r="L816" s="59"/>
      <c r="M816" s="532">
        <v>49200</v>
      </c>
      <c r="N816" s="351">
        <f t="shared" si="7"/>
        <v>0</v>
      </c>
    </row>
    <row r="817" spans="1:14" s="206" customFormat="1" ht="16.5" x14ac:dyDescent="0.3">
      <c r="A817" s="435">
        <v>503</v>
      </c>
      <c r="B817" s="369" t="s">
        <v>1497</v>
      </c>
      <c r="C817" s="366" t="s">
        <v>936</v>
      </c>
      <c r="D817" s="367" t="s">
        <v>1297</v>
      </c>
      <c r="E817" s="375">
        <v>43891</v>
      </c>
      <c r="F817" s="368" t="s">
        <v>667</v>
      </c>
      <c r="G817" s="368">
        <v>2020</v>
      </c>
      <c r="H817" s="457">
        <f t="shared" si="6"/>
        <v>105600</v>
      </c>
      <c r="I817" s="366" t="s">
        <v>591</v>
      </c>
      <c r="J817" s="368" t="s">
        <v>716</v>
      </c>
      <c r="K817" s="59"/>
      <c r="L817" s="59"/>
      <c r="M817" s="528">
        <v>52800</v>
      </c>
      <c r="N817" s="351">
        <f t="shared" si="7"/>
        <v>0</v>
      </c>
    </row>
    <row r="818" spans="1:14" s="206" customFormat="1" ht="16.5" x14ac:dyDescent="0.3">
      <c r="A818" s="435">
        <v>504</v>
      </c>
      <c r="B818" s="369" t="s">
        <v>1498</v>
      </c>
      <c r="C818" s="366" t="s">
        <v>936</v>
      </c>
      <c r="D818" s="367" t="s">
        <v>1297</v>
      </c>
      <c r="E818" s="375">
        <v>43891</v>
      </c>
      <c r="F818" s="368" t="s">
        <v>667</v>
      </c>
      <c r="G818" s="368">
        <v>2020</v>
      </c>
      <c r="H818" s="457">
        <f t="shared" si="6"/>
        <v>129400</v>
      </c>
      <c r="I818" s="366" t="s">
        <v>591</v>
      </c>
      <c r="J818" s="368" t="s">
        <v>716</v>
      </c>
      <c r="K818" s="59"/>
      <c r="L818" s="59"/>
      <c r="M818" s="531">
        <v>64700</v>
      </c>
      <c r="N818" s="351">
        <f t="shared" si="7"/>
        <v>0</v>
      </c>
    </row>
    <row r="819" spans="1:14" s="206" customFormat="1" ht="16.5" x14ac:dyDescent="0.3">
      <c r="A819" s="435">
        <v>505</v>
      </c>
      <c r="B819" s="369" t="s">
        <v>1499</v>
      </c>
      <c r="C819" s="366" t="s">
        <v>936</v>
      </c>
      <c r="D819" s="367" t="s">
        <v>1297</v>
      </c>
      <c r="E819" s="375">
        <v>43891</v>
      </c>
      <c r="F819" s="368" t="s">
        <v>667</v>
      </c>
      <c r="G819" s="368">
        <v>2020</v>
      </c>
      <c r="H819" s="457">
        <f t="shared" si="6"/>
        <v>119000</v>
      </c>
      <c r="I819" s="366" t="s">
        <v>591</v>
      </c>
      <c r="J819" s="368" t="s">
        <v>716</v>
      </c>
      <c r="K819" s="59"/>
      <c r="L819" s="59"/>
      <c r="M819" s="531">
        <v>59500</v>
      </c>
      <c r="N819" s="351">
        <f t="shared" si="7"/>
        <v>0</v>
      </c>
    </row>
    <row r="820" spans="1:14" s="206" customFormat="1" ht="16.5" x14ac:dyDescent="0.3">
      <c r="A820" s="435">
        <v>506</v>
      </c>
      <c r="B820" s="369" t="s">
        <v>1500</v>
      </c>
      <c r="C820" s="366" t="s">
        <v>936</v>
      </c>
      <c r="D820" s="367" t="s">
        <v>1297</v>
      </c>
      <c r="E820" s="375">
        <v>43891</v>
      </c>
      <c r="F820" s="368" t="s">
        <v>667</v>
      </c>
      <c r="G820" s="368">
        <v>2020</v>
      </c>
      <c r="H820" s="457">
        <f t="shared" si="6"/>
        <v>102000</v>
      </c>
      <c r="I820" s="366" t="s">
        <v>591</v>
      </c>
      <c r="J820" s="368" t="s">
        <v>716</v>
      </c>
      <c r="K820" s="59"/>
      <c r="L820" s="59"/>
      <c r="M820" s="532">
        <v>51000</v>
      </c>
      <c r="N820" s="351">
        <f t="shared" si="7"/>
        <v>0</v>
      </c>
    </row>
    <row r="821" spans="1:14" s="206" customFormat="1" ht="16.5" x14ac:dyDescent="0.3">
      <c r="A821" s="435">
        <v>507</v>
      </c>
      <c r="B821" s="369" t="s">
        <v>1501</v>
      </c>
      <c r="C821" s="366" t="s">
        <v>936</v>
      </c>
      <c r="D821" s="367" t="s">
        <v>1297</v>
      </c>
      <c r="E821" s="375">
        <v>43891</v>
      </c>
      <c r="F821" s="368" t="s">
        <v>667</v>
      </c>
      <c r="G821" s="368">
        <v>2020</v>
      </c>
      <c r="H821" s="457">
        <f t="shared" si="6"/>
        <v>121400</v>
      </c>
      <c r="I821" s="366" t="s">
        <v>591</v>
      </c>
      <c r="J821" s="368" t="s">
        <v>716</v>
      </c>
      <c r="K821" s="59"/>
      <c r="L821" s="59"/>
      <c r="M821" s="528">
        <v>60700</v>
      </c>
      <c r="N821" s="351">
        <f t="shared" si="7"/>
        <v>0</v>
      </c>
    </row>
    <row r="822" spans="1:14" s="206" customFormat="1" ht="16.5" x14ac:dyDescent="0.3">
      <c r="A822" s="435">
        <v>508</v>
      </c>
      <c r="B822" s="369" t="s">
        <v>1502</v>
      </c>
      <c r="C822" s="366" t="s">
        <v>936</v>
      </c>
      <c r="D822" s="367" t="s">
        <v>1297</v>
      </c>
      <c r="E822" s="375">
        <v>43891</v>
      </c>
      <c r="F822" s="368" t="s">
        <v>667</v>
      </c>
      <c r="G822" s="368">
        <v>2020</v>
      </c>
      <c r="H822" s="457">
        <f t="shared" si="6"/>
        <v>79200</v>
      </c>
      <c r="I822" s="366" t="s">
        <v>591</v>
      </c>
      <c r="J822" s="368" t="s">
        <v>716</v>
      </c>
      <c r="K822" s="59"/>
      <c r="L822" s="59"/>
      <c r="M822" s="528">
        <v>39600</v>
      </c>
      <c r="N822" s="351">
        <f t="shared" si="7"/>
        <v>0</v>
      </c>
    </row>
    <row r="823" spans="1:14" s="206" customFormat="1" ht="16.5" x14ac:dyDescent="0.3">
      <c r="A823" s="435">
        <v>509</v>
      </c>
      <c r="B823" s="369" t="s">
        <v>1503</v>
      </c>
      <c r="C823" s="366" t="s">
        <v>936</v>
      </c>
      <c r="D823" s="367" t="s">
        <v>1297</v>
      </c>
      <c r="E823" s="375">
        <v>43891</v>
      </c>
      <c r="F823" s="368" t="s">
        <v>667</v>
      </c>
      <c r="G823" s="368">
        <v>2020</v>
      </c>
      <c r="H823" s="457">
        <f t="shared" si="6"/>
        <v>79200</v>
      </c>
      <c r="I823" s="366" t="s">
        <v>591</v>
      </c>
      <c r="J823" s="368" t="s">
        <v>716</v>
      </c>
      <c r="K823" s="59"/>
      <c r="L823" s="59"/>
      <c r="M823" s="528">
        <v>39600</v>
      </c>
      <c r="N823" s="351">
        <f t="shared" si="7"/>
        <v>0</v>
      </c>
    </row>
    <row r="824" spans="1:14" s="206" customFormat="1" ht="16.5" x14ac:dyDescent="0.3">
      <c r="A824" s="435">
        <v>510</v>
      </c>
      <c r="B824" s="369" t="s">
        <v>1504</v>
      </c>
      <c r="C824" s="366" t="s">
        <v>936</v>
      </c>
      <c r="D824" s="367" t="s">
        <v>1297</v>
      </c>
      <c r="E824" s="375">
        <v>43891</v>
      </c>
      <c r="F824" s="368" t="s">
        <v>667</v>
      </c>
      <c r="G824" s="368">
        <v>2020</v>
      </c>
      <c r="H824" s="457">
        <f t="shared" si="6"/>
        <v>80800</v>
      </c>
      <c r="I824" s="366" t="s">
        <v>591</v>
      </c>
      <c r="J824" s="368" t="s">
        <v>716</v>
      </c>
      <c r="K824" s="59"/>
      <c r="L824" s="59"/>
      <c r="M824" s="528">
        <v>40400</v>
      </c>
      <c r="N824" s="351">
        <f t="shared" si="7"/>
        <v>0</v>
      </c>
    </row>
    <row r="825" spans="1:14" s="206" customFormat="1" ht="16.5" x14ac:dyDescent="0.3">
      <c r="A825" s="435">
        <v>511</v>
      </c>
      <c r="B825" s="369" t="s">
        <v>1505</v>
      </c>
      <c r="C825" s="366" t="s">
        <v>936</v>
      </c>
      <c r="D825" s="367" t="s">
        <v>1297</v>
      </c>
      <c r="E825" s="375">
        <v>43891</v>
      </c>
      <c r="F825" s="368" t="s">
        <v>667</v>
      </c>
      <c r="G825" s="368">
        <v>2020</v>
      </c>
      <c r="H825" s="457">
        <f t="shared" si="6"/>
        <v>80800</v>
      </c>
      <c r="I825" s="366" t="s">
        <v>591</v>
      </c>
      <c r="J825" s="368" t="s">
        <v>716</v>
      </c>
      <c r="K825" s="59"/>
      <c r="L825" s="59"/>
      <c r="M825" s="528">
        <v>40400</v>
      </c>
      <c r="N825" s="351">
        <f t="shared" si="7"/>
        <v>0</v>
      </c>
    </row>
    <row r="826" spans="1:14" s="206" customFormat="1" ht="16.5" x14ac:dyDescent="0.3">
      <c r="A826" s="435">
        <v>512</v>
      </c>
      <c r="B826" s="369" t="s">
        <v>1506</v>
      </c>
      <c r="C826" s="366" t="s">
        <v>936</v>
      </c>
      <c r="D826" s="367" t="s">
        <v>1297</v>
      </c>
      <c r="E826" s="375">
        <v>43891</v>
      </c>
      <c r="F826" s="368" t="s">
        <v>667</v>
      </c>
      <c r="G826" s="368">
        <v>2020</v>
      </c>
      <c r="H826" s="457">
        <f t="shared" si="6"/>
        <v>79200</v>
      </c>
      <c r="I826" s="366" t="s">
        <v>591</v>
      </c>
      <c r="J826" s="368" t="s">
        <v>716</v>
      </c>
      <c r="K826" s="59"/>
      <c r="L826" s="59"/>
      <c r="M826" s="528">
        <v>39600</v>
      </c>
      <c r="N826" s="351">
        <f t="shared" si="7"/>
        <v>0</v>
      </c>
    </row>
    <row r="827" spans="1:14" s="206" customFormat="1" ht="16.5" x14ac:dyDescent="0.3">
      <c r="A827" s="435">
        <v>513</v>
      </c>
      <c r="B827" s="369" t="s">
        <v>1507</v>
      </c>
      <c r="C827" s="366" t="s">
        <v>936</v>
      </c>
      <c r="D827" s="367" t="s">
        <v>1297</v>
      </c>
      <c r="E827" s="375">
        <v>43891</v>
      </c>
      <c r="F827" s="368" t="s">
        <v>667</v>
      </c>
      <c r="G827" s="368">
        <v>2020</v>
      </c>
      <c r="H827" s="457">
        <f t="shared" si="6"/>
        <v>272800</v>
      </c>
      <c r="I827" s="366" t="s">
        <v>591</v>
      </c>
      <c r="J827" s="368" t="s">
        <v>716</v>
      </c>
      <c r="K827" s="59"/>
      <c r="L827" s="59"/>
      <c r="M827" s="528">
        <v>136400</v>
      </c>
      <c r="N827" s="351">
        <f t="shared" si="7"/>
        <v>0</v>
      </c>
    </row>
    <row r="828" spans="1:14" s="206" customFormat="1" ht="16.5" x14ac:dyDescent="0.3">
      <c r="A828" s="435">
        <v>514</v>
      </c>
      <c r="B828" s="369" t="s">
        <v>1508</v>
      </c>
      <c r="C828" s="366" t="s">
        <v>936</v>
      </c>
      <c r="D828" s="367" t="s">
        <v>1297</v>
      </c>
      <c r="E828" s="375">
        <v>43891</v>
      </c>
      <c r="F828" s="368" t="s">
        <v>667</v>
      </c>
      <c r="G828" s="368">
        <v>2020</v>
      </c>
      <c r="H828" s="457">
        <f t="shared" si="6"/>
        <v>193600</v>
      </c>
      <c r="I828" s="366" t="s">
        <v>591</v>
      </c>
      <c r="J828" s="368" t="s">
        <v>716</v>
      </c>
      <c r="K828" s="59"/>
      <c r="L828" s="59"/>
      <c r="M828" s="528">
        <v>96800</v>
      </c>
      <c r="N828" s="351">
        <f t="shared" si="7"/>
        <v>0</v>
      </c>
    </row>
    <row r="829" spans="1:14" s="206" customFormat="1" ht="16.5" x14ac:dyDescent="0.3">
      <c r="A829" s="435">
        <v>515</v>
      </c>
      <c r="B829" s="369" t="s">
        <v>1509</v>
      </c>
      <c r="C829" s="366" t="s">
        <v>936</v>
      </c>
      <c r="D829" s="367" t="s">
        <v>1297</v>
      </c>
      <c r="E829" s="375">
        <v>43891</v>
      </c>
      <c r="F829" s="368" t="s">
        <v>667</v>
      </c>
      <c r="G829" s="368">
        <v>2020</v>
      </c>
      <c r="H829" s="457">
        <f t="shared" si="6"/>
        <v>96800</v>
      </c>
      <c r="I829" s="366" t="s">
        <v>591</v>
      </c>
      <c r="J829" s="368" t="s">
        <v>716</v>
      </c>
      <c r="K829" s="59"/>
      <c r="L829" s="59"/>
      <c r="M829" s="528">
        <v>48400</v>
      </c>
      <c r="N829" s="351">
        <f t="shared" si="7"/>
        <v>0</v>
      </c>
    </row>
    <row r="830" spans="1:14" s="206" customFormat="1" ht="16.5" x14ac:dyDescent="0.3">
      <c r="A830" s="435">
        <v>516</v>
      </c>
      <c r="B830" s="369" t="s">
        <v>1510</v>
      </c>
      <c r="C830" s="366" t="s">
        <v>936</v>
      </c>
      <c r="D830" s="367" t="s">
        <v>1297</v>
      </c>
      <c r="E830" s="375">
        <v>43891</v>
      </c>
      <c r="F830" s="368" t="s">
        <v>667</v>
      </c>
      <c r="G830" s="368">
        <v>2020</v>
      </c>
      <c r="H830" s="457">
        <f t="shared" si="6"/>
        <v>66000</v>
      </c>
      <c r="I830" s="366" t="s">
        <v>591</v>
      </c>
      <c r="J830" s="368" t="s">
        <v>716</v>
      </c>
      <c r="K830" s="59"/>
      <c r="L830" s="59"/>
      <c r="M830" s="531">
        <v>33000</v>
      </c>
      <c r="N830" s="351">
        <f t="shared" si="7"/>
        <v>0</v>
      </c>
    </row>
    <row r="831" spans="1:14" s="206" customFormat="1" ht="16.5" x14ac:dyDescent="0.3">
      <c r="A831" s="435">
        <v>517</v>
      </c>
      <c r="B831" s="369" t="s">
        <v>1511</v>
      </c>
      <c r="C831" s="366" t="s">
        <v>936</v>
      </c>
      <c r="D831" s="367" t="s">
        <v>1297</v>
      </c>
      <c r="E831" s="375">
        <v>43891</v>
      </c>
      <c r="F831" s="368" t="s">
        <v>667</v>
      </c>
      <c r="G831" s="368">
        <v>2020</v>
      </c>
      <c r="H831" s="457">
        <f t="shared" si="6"/>
        <v>79200</v>
      </c>
      <c r="I831" s="366" t="s">
        <v>591</v>
      </c>
      <c r="J831" s="368" t="s">
        <v>716</v>
      </c>
      <c r="K831" s="59"/>
      <c r="L831" s="59"/>
      <c r="M831" s="528">
        <v>39600</v>
      </c>
      <c r="N831" s="351">
        <f t="shared" si="7"/>
        <v>0</v>
      </c>
    </row>
    <row r="832" spans="1:14" s="206" customFormat="1" ht="16.5" x14ac:dyDescent="0.3">
      <c r="A832" s="435">
        <v>518</v>
      </c>
      <c r="B832" s="369" t="s">
        <v>1512</v>
      </c>
      <c r="C832" s="366" t="s">
        <v>936</v>
      </c>
      <c r="D832" s="367" t="s">
        <v>1297</v>
      </c>
      <c r="E832" s="375">
        <v>43891</v>
      </c>
      <c r="F832" s="368" t="s">
        <v>667</v>
      </c>
      <c r="G832" s="368">
        <v>2020</v>
      </c>
      <c r="H832" s="457">
        <f t="shared" si="6"/>
        <v>66000</v>
      </c>
      <c r="I832" s="366" t="s">
        <v>591</v>
      </c>
      <c r="J832" s="368" t="s">
        <v>716</v>
      </c>
      <c r="K832" s="59"/>
      <c r="L832" s="59"/>
      <c r="M832" s="531">
        <v>33000</v>
      </c>
      <c r="N832" s="351">
        <f t="shared" si="7"/>
        <v>0</v>
      </c>
    </row>
    <row r="833" spans="1:14" s="206" customFormat="1" ht="16.5" x14ac:dyDescent="0.3">
      <c r="A833" s="435">
        <v>519</v>
      </c>
      <c r="B833" s="369" t="s">
        <v>1513</v>
      </c>
      <c r="C833" s="366" t="s">
        <v>936</v>
      </c>
      <c r="D833" s="367" t="s">
        <v>1297</v>
      </c>
      <c r="E833" s="375">
        <v>43891</v>
      </c>
      <c r="F833" s="368" t="s">
        <v>667</v>
      </c>
      <c r="G833" s="368">
        <v>2020</v>
      </c>
      <c r="H833" s="457">
        <f t="shared" si="6"/>
        <v>70400</v>
      </c>
      <c r="I833" s="366" t="s">
        <v>591</v>
      </c>
      <c r="J833" s="368" t="s">
        <v>716</v>
      </c>
      <c r="K833" s="59"/>
      <c r="L833" s="59"/>
      <c r="M833" s="528">
        <v>35200</v>
      </c>
      <c r="N833" s="351">
        <f t="shared" si="7"/>
        <v>0</v>
      </c>
    </row>
    <row r="834" spans="1:14" s="206" customFormat="1" ht="16.5" x14ac:dyDescent="0.3">
      <c r="A834" s="435">
        <v>520</v>
      </c>
      <c r="B834" s="369" t="s">
        <v>1514</v>
      </c>
      <c r="C834" s="366" t="s">
        <v>936</v>
      </c>
      <c r="D834" s="367" t="s">
        <v>1297</v>
      </c>
      <c r="E834" s="375">
        <v>43891</v>
      </c>
      <c r="F834" s="368" t="s">
        <v>667</v>
      </c>
      <c r="G834" s="368">
        <v>2020</v>
      </c>
      <c r="H834" s="457">
        <f t="shared" si="6"/>
        <v>66000</v>
      </c>
      <c r="I834" s="366" t="s">
        <v>591</v>
      </c>
      <c r="J834" s="368" t="s">
        <v>716</v>
      </c>
      <c r="K834" s="59"/>
      <c r="L834" s="59"/>
      <c r="M834" s="531">
        <v>33000</v>
      </c>
      <c r="N834" s="351">
        <f t="shared" si="7"/>
        <v>0</v>
      </c>
    </row>
    <row r="835" spans="1:14" s="206" customFormat="1" ht="16.5" x14ac:dyDescent="0.3">
      <c r="A835" s="435">
        <v>521</v>
      </c>
      <c r="B835" s="369" t="s">
        <v>1515</v>
      </c>
      <c r="C835" s="366" t="s">
        <v>936</v>
      </c>
      <c r="D835" s="367" t="s">
        <v>1297</v>
      </c>
      <c r="E835" s="375">
        <v>43891</v>
      </c>
      <c r="F835" s="368" t="s">
        <v>667</v>
      </c>
      <c r="G835" s="368">
        <v>2020</v>
      </c>
      <c r="H835" s="457">
        <f t="shared" si="6"/>
        <v>82600</v>
      </c>
      <c r="I835" s="366" t="s">
        <v>591</v>
      </c>
      <c r="J835" s="368" t="s">
        <v>716</v>
      </c>
      <c r="K835" s="59"/>
      <c r="L835" s="59"/>
      <c r="M835" s="528">
        <v>41300</v>
      </c>
      <c r="N835" s="351">
        <f t="shared" si="7"/>
        <v>0</v>
      </c>
    </row>
    <row r="836" spans="1:14" s="206" customFormat="1" ht="16.5" x14ac:dyDescent="0.3">
      <c r="A836" s="435">
        <v>522</v>
      </c>
      <c r="B836" s="369" t="s">
        <v>1516</v>
      </c>
      <c r="C836" s="366" t="s">
        <v>936</v>
      </c>
      <c r="D836" s="367" t="s">
        <v>1297</v>
      </c>
      <c r="E836" s="375">
        <v>43891</v>
      </c>
      <c r="F836" s="368" t="s">
        <v>667</v>
      </c>
      <c r="G836" s="368">
        <v>2020</v>
      </c>
      <c r="H836" s="457">
        <f t="shared" si="6"/>
        <v>156600</v>
      </c>
      <c r="I836" s="366" t="s">
        <v>591</v>
      </c>
      <c r="J836" s="368" t="s">
        <v>716</v>
      </c>
      <c r="K836" s="59"/>
      <c r="L836" s="59"/>
      <c r="M836" s="528">
        <v>78300</v>
      </c>
      <c r="N836" s="351">
        <f t="shared" si="7"/>
        <v>0</v>
      </c>
    </row>
    <row r="837" spans="1:14" s="206" customFormat="1" ht="16.5" x14ac:dyDescent="0.3">
      <c r="A837" s="435">
        <v>523</v>
      </c>
      <c r="B837" s="369" t="s">
        <v>1517</v>
      </c>
      <c r="C837" s="366" t="s">
        <v>936</v>
      </c>
      <c r="D837" s="367" t="s">
        <v>1297</v>
      </c>
      <c r="E837" s="375">
        <v>43891</v>
      </c>
      <c r="F837" s="368" t="s">
        <v>667</v>
      </c>
      <c r="G837" s="368">
        <v>2020</v>
      </c>
      <c r="H837" s="457">
        <f t="shared" si="6"/>
        <v>96800</v>
      </c>
      <c r="I837" s="366" t="s">
        <v>591</v>
      </c>
      <c r="J837" s="368" t="s">
        <v>716</v>
      </c>
      <c r="K837" s="59"/>
      <c r="L837" s="59"/>
      <c r="M837" s="531">
        <v>48400</v>
      </c>
      <c r="N837" s="351">
        <f t="shared" si="7"/>
        <v>0</v>
      </c>
    </row>
    <row r="838" spans="1:14" s="206" customFormat="1" ht="16.5" x14ac:dyDescent="0.3">
      <c r="A838" s="435">
        <v>524</v>
      </c>
      <c r="B838" s="369" t="s">
        <v>1518</v>
      </c>
      <c r="C838" s="366" t="s">
        <v>936</v>
      </c>
      <c r="D838" s="367" t="s">
        <v>1297</v>
      </c>
      <c r="E838" s="375">
        <v>43891</v>
      </c>
      <c r="F838" s="368" t="s">
        <v>667</v>
      </c>
      <c r="G838" s="368">
        <v>2020</v>
      </c>
      <c r="H838" s="457">
        <f t="shared" si="6"/>
        <v>65000</v>
      </c>
      <c r="I838" s="366" t="s">
        <v>591</v>
      </c>
      <c r="J838" s="368" t="s">
        <v>716</v>
      </c>
      <c r="K838" s="59"/>
      <c r="L838" s="59"/>
      <c r="M838" s="528">
        <v>32500</v>
      </c>
      <c r="N838" s="351">
        <f t="shared" si="7"/>
        <v>0</v>
      </c>
    </row>
    <row r="839" spans="1:14" s="206" customFormat="1" ht="16.5" x14ac:dyDescent="0.3">
      <c r="A839" s="366"/>
      <c r="B839" s="396" t="s">
        <v>1026</v>
      </c>
      <c r="C839" s="368"/>
      <c r="D839" s="416"/>
      <c r="E839" s="366"/>
      <c r="F839" s="425"/>
      <c r="G839" s="417"/>
      <c r="H839" s="426">
        <f>SUM(H797:H838)</f>
        <v>23678400</v>
      </c>
      <c r="I839" s="368"/>
      <c r="J839" s="368"/>
      <c r="K839" s="59"/>
      <c r="L839" s="59"/>
      <c r="M839" s="528"/>
      <c r="N839" s="351">
        <f t="shared" si="7"/>
        <v>0</v>
      </c>
    </row>
    <row r="840" spans="1:14" s="206" customFormat="1" ht="16.5" x14ac:dyDescent="0.3">
      <c r="A840" s="427"/>
      <c r="B840" s="428"/>
      <c r="C840" s="387"/>
      <c r="D840" s="428"/>
      <c r="E840" s="383"/>
      <c r="F840" s="429"/>
      <c r="G840" s="387"/>
      <c r="H840" s="430"/>
      <c r="I840" s="387"/>
      <c r="J840" s="387"/>
      <c r="K840" s="59"/>
      <c r="L840" s="59"/>
      <c r="M840" s="528"/>
      <c r="N840" s="351"/>
    </row>
    <row r="841" spans="1:14" s="206" customFormat="1" x14ac:dyDescent="0.25">
      <c r="A841" s="588" t="s">
        <v>246</v>
      </c>
      <c r="B841" s="360" t="s">
        <v>571</v>
      </c>
      <c r="C841" s="590" t="s">
        <v>572</v>
      </c>
      <c r="D841" s="590"/>
      <c r="E841" s="590"/>
      <c r="F841" s="489" t="s">
        <v>573</v>
      </c>
      <c r="G841" s="489" t="s">
        <v>574</v>
      </c>
      <c r="H841" s="361" t="s">
        <v>575</v>
      </c>
      <c r="I841" s="486" t="s">
        <v>576</v>
      </c>
      <c r="J841" s="591" t="s">
        <v>577</v>
      </c>
      <c r="K841" s="59"/>
      <c r="L841" s="59"/>
      <c r="M841" s="528"/>
      <c r="N841" s="351"/>
    </row>
    <row r="842" spans="1:14" s="206" customFormat="1" x14ac:dyDescent="0.25">
      <c r="A842" s="589"/>
      <c r="B842" s="362" t="s">
        <v>578</v>
      </c>
      <c r="C842" s="484" t="s">
        <v>579</v>
      </c>
      <c r="D842" s="484" t="s">
        <v>580</v>
      </c>
      <c r="E842" s="484" t="s">
        <v>581</v>
      </c>
      <c r="F842" s="490" t="s">
        <v>582</v>
      </c>
      <c r="G842" s="490" t="s">
        <v>583</v>
      </c>
      <c r="H842" s="363" t="s">
        <v>583</v>
      </c>
      <c r="I842" s="487" t="s">
        <v>584</v>
      </c>
      <c r="J842" s="591"/>
      <c r="K842" s="59"/>
      <c r="L842" s="59"/>
      <c r="M842" s="528"/>
      <c r="N842" s="351"/>
    </row>
    <row r="843" spans="1:14" s="206" customFormat="1" ht="16.5" x14ac:dyDescent="0.3">
      <c r="A843" s="366"/>
      <c r="B843" s="396" t="s">
        <v>1027</v>
      </c>
      <c r="C843" s="368"/>
      <c r="D843" s="416"/>
      <c r="E843" s="366"/>
      <c r="F843" s="425"/>
      <c r="G843" s="417"/>
      <c r="H843" s="426">
        <f>H839</f>
        <v>23678400</v>
      </c>
      <c r="I843" s="368"/>
      <c r="J843" s="368"/>
      <c r="K843" s="59"/>
      <c r="L843" s="59"/>
      <c r="M843" s="528"/>
      <c r="N843" s="351"/>
    </row>
    <row r="844" spans="1:14" s="206" customFormat="1" ht="16.5" x14ac:dyDescent="0.3">
      <c r="A844" s="435">
        <v>525</v>
      </c>
      <c r="B844" s="369" t="s">
        <v>1519</v>
      </c>
      <c r="C844" s="366" t="s">
        <v>936</v>
      </c>
      <c r="D844" s="367" t="s">
        <v>1297</v>
      </c>
      <c r="E844" s="375">
        <v>43891</v>
      </c>
      <c r="F844" s="368" t="s">
        <v>667</v>
      </c>
      <c r="G844" s="368">
        <v>2020</v>
      </c>
      <c r="H844" s="457">
        <f t="shared" si="6"/>
        <v>102000</v>
      </c>
      <c r="I844" s="366" t="s">
        <v>591</v>
      </c>
      <c r="J844" s="368" t="s">
        <v>716</v>
      </c>
      <c r="K844" s="59"/>
      <c r="L844" s="59"/>
      <c r="M844" s="528">
        <v>51000</v>
      </c>
      <c r="N844" s="351"/>
    </row>
    <row r="845" spans="1:14" s="206" customFormat="1" ht="16.5" x14ac:dyDescent="0.3">
      <c r="A845" s="435">
        <v>526</v>
      </c>
      <c r="B845" s="369" t="s">
        <v>1520</v>
      </c>
      <c r="C845" s="366" t="s">
        <v>936</v>
      </c>
      <c r="D845" s="367" t="s">
        <v>1297</v>
      </c>
      <c r="E845" s="375">
        <v>43891</v>
      </c>
      <c r="F845" s="368" t="s">
        <v>667</v>
      </c>
      <c r="G845" s="368">
        <v>2020</v>
      </c>
      <c r="H845" s="457">
        <f t="shared" si="6"/>
        <v>79200</v>
      </c>
      <c r="I845" s="366" t="s">
        <v>591</v>
      </c>
      <c r="J845" s="368" t="s">
        <v>716</v>
      </c>
      <c r="K845" s="59"/>
      <c r="L845" s="59"/>
      <c r="M845" s="528">
        <v>39600</v>
      </c>
      <c r="N845" s="351"/>
    </row>
    <row r="846" spans="1:14" s="206" customFormat="1" ht="16.5" x14ac:dyDescent="0.3">
      <c r="A846" s="435">
        <v>527</v>
      </c>
      <c r="B846" s="369" t="s">
        <v>1521</v>
      </c>
      <c r="C846" s="366" t="s">
        <v>936</v>
      </c>
      <c r="D846" s="367" t="s">
        <v>1297</v>
      </c>
      <c r="E846" s="375">
        <v>43891</v>
      </c>
      <c r="F846" s="368" t="s">
        <v>667</v>
      </c>
      <c r="G846" s="368">
        <v>2020</v>
      </c>
      <c r="H846" s="457">
        <f t="shared" si="6"/>
        <v>72000</v>
      </c>
      <c r="I846" s="366" t="s">
        <v>591</v>
      </c>
      <c r="J846" s="368" t="s">
        <v>716</v>
      </c>
      <c r="K846" s="59"/>
      <c r="L846" s="59"/>
      <c r="M846" s="528">
        <v>36000</v>
      </c>
      <c r="N846" s="351"/>
    </row>
    <row r="847" spans="1:14" s="206" customFormat="1" ht="16.5" x14ac:dyDescent="0.3">
      <c r="A847" s="435">
        <v>528</v>
      </c>
      <c r="B847" s="369" t="s">
        <v>1522</v>
      </c>
      <c r="C847" s="366" t="s">
        <v>936</v>
      </c>
      <c r="D847" s="367" t="s">
        <v>1297</v>
      </c>
      <c r="E847" s="375">
        <v>43891</v>
      </c>
      <c r="F847" s="368" t="s">
        <v>667</v>
      </c>
      <c r="G847" s="368">
        <v>2020</v>
      </c>
      <c r="H847" s="457">
        <f t="shared" si="6"/>
        <v>98400</v>
      </c>
      <c r="I847" s="366" t="s">
        <v>591</v>
      </c>
      <c r="J847" s="368" t="s">
        <v>716</v>
      </c>
      <c r="K847" s="59"/>
      <c r="L847" s="59"/>
      <c r="M847" s="528">
        <v>49200</v>
      </c>
      <c r="N847" s="351"/>
    </row>
    <row r="848" spans="1:14" s="206" customFormat="1" ht="16.5" x14ac:dyDescent="0.3">
      <c r="A848" s="435">
        <v>529</v>
      </c>
      <c r="B848" s="369" t="s">
        <v>1523</v>
      </c>
      <c r="C848" s="366" t="s">
        <v>936</v>
      </c>
      <c r="D848" s="367" t="s">
        <v>1297</v>
      </c>
      <c r="E848" s="375">
        <v>43891</v>
      </c>
      <c r="F848" s="368" t="s">
        <v>667</v>
      </c>
      <c r="G848" s="368">
        <v>2020</v>
      </c>
      <c r="H848" s="457">
        <f t="shared" si="6"/>
        <v>80800</v>
      </c>
      <c r="I848" s="366" t="s">
        <v>591</v>
      </c>
      <c r="J848" s="368" t="s">
        <v>716</v>
      </c>
      <c r="K848" s="59"/>
      <c r="L848" s="59"/>
      <c r="M848" s="528">
        <v>40400</v>
      </c>
      <c r="N848" s="351"/>
    </row>
    <row r="849" spans="1:14" s="206" customFormat="1" ht="16.5" x14ac:dyDescent="0.3">
      <c r="A849" s="435">
        <v>530</v>
      </c>
      <c r="B849" s="369" t="s">
        <v>1524</v>
      </c>
      <c r="C849" s="366" t="s">
        <v>936</v>
      </c>
      <c r="D849" s="367" t="s">
        <v>1297</v>
      </c>
      <c r="E849" s="375">
        <v>43891</v>
      </c>
      <c r="F849" s="368" t="s">
        <v>667</v>
      </c>
      <c r="G849" s="368">
        <v>2020</v>
      </c>
      <c r="H849" s="457">
        <f t="shared" si="6"/>
        <v>70400</v>
      </c>
      <c r="I849" s="366" t="s">
        <v>591</v>
      </c>
      <c r="J849" s="368" t="s">
        <v>716</v>
      </c>
      <c r="K849" s="59"/>
      <c r="L849" s="59"/>
      <c r="M849" s="528">
        <v>35200</v>
      </c>
      <c r="N849" s="351"/>
    </row>
    <row r="850" spans="1:14" s="206" customFormat="1" ht="16.5" x14ac:dyDescent="0.3">
      <c r="A850" s="435">
        <v>531</v>
      </c>
      <c r="B850" s="369" t="s">
        <v>1525</v>
      </c>
      <c r="C850" s="366" t="s">
        <v>936</v>
      </c>
      <c r="D850" s="367" t="s">
        <v>1297</v>
      </c>
      <c r="E850" s="375">
        <v>43891</v>
      </c>
      <c r="F850" s="368" t="s">
        <v>667</v>
      </c>
      <c r="G850" s="368">
        <v>2020</v>
      </c>
      <c r="H850" s="457">
        <f t="shared" si="6"/>
        <v>61600</v>
      </c>
      <c r="I850" s="366" t="s">
        <v>591</v>
      </c>
      <c r="J850" s="368" t="s">
        <v>716</v>
      </c>
      <c r="K850" s="59"/>
      <c r="L850" s="59"/>
      <c r="M850" s="528">
        <v>30800</v>
      </c>
      <c r="N850" s="351"/>
    </row>
    <row r="851" spans="1:14" s="206" customFormat="1" ht="16.5" x14ac:dyDescent="0.3">
      <c r="A851" s="435">
        <v>532</v>
      </c>
      <c r="B851" s="369" t="s">
        <v>1526</v>
      </c>
      <c r="C851" s="366" t="s">
        <v>936</v>
      </c>
      <c r="D851" s="367" t="s">
        <v>1297</v>
      </c>
      <c r="E851" s="375">
        <v>43891</v>
      </c>
      <c r="F851" s="368" t="s">
        <v>667</v>
      </c>
      <c r="G851" s="368">
        <v>2020</v>
      </c>
      <c r="H851" s="457">
        <f t="shared" si="6"/>
        <v>44000</v>
      </c>
      <c r="I851" s="366" t="s">
        <v>591</v>
      </c>
      <c r="J851" s="368" t="s">
        <v>716</v>
      </c>
      <c r="K851" s="59"/>
      <c r="L851" s="59"/>
      <c r="M851" s="528">
        <v>22000</v>
      </c>
      <c r="N851" s="351"/>
    </row>
    <row r="852" spans="1:14" s="206" customFormat="1" ht="16.5" x14ac:dyDescent="0.3">
      <c r="A852" s="435">
        <v>533</v>
      </c>
      <c r="B852" s="369" t="s">
        <v>1527</v>
      </c>
      <c r="C852" s="366" t="s">
        <v>936</v>
      </c>
      <c r="D852" s="367" t="s">
        <v>1297</v>
      </c>
      <c r="E852" s="375">
        <v>43891</v>
      </c>
      <c r="F852" s="368" t="s">
        <v>667</v>
      </c>
      <c r="G852" s="368">
        <v>2020</v>
      </c>
      <c r="H852" s="457">
        <f t="shared" si="6"/>
        <v>139000</v>
      </c>
      <c r="I852" s="366" t="s">
        <v>591</v>
      </c>
      <c r="J852" s="368" t="s">
        <v>716</v>
      </c>
      <c r="K852" s="59"/>
      <c r="L852" s="59"/>
      <c r="M852" s="528">
        <v>69500</v>
      </c>
      <c r="N852" s="351">
        <f t="shared" si="7"/>
        <v>0</v>
      </c>
    </row>
    <row r="853" spans="1:14" s="206" customFormat="1" ht="16.5" x14ac:dyDescent="0.3">
      <c r="A853" s="435">
        <v>534</v>
      </c>
      <c r="B853" s="369" t="s">
        <v>1528</v>
      </c>
      <c r="C853" s="366" t="s">
        <v>936</v>
      </c>
      <c r="D853" s="367" t="s">
        <v>1297</v>
      </c>
      <c r="E853" s="375">
        <v>43891</v>
      </c>
      <c r="F853" s="368" t="s">
        <v>667</v>
      </c>
      <c r="G853" s="368">
        <v>2020</v>
      </c>
      <c r="H853" s="457">
        <f t="shared" si="6"/>
        <v>77400</v>
      </c>
      <c r="I853" s="366" t="s">
        <v>591</v>
      </c>
      <c r="J853" s="368" t="s">
        <v>716</v>
      </c>
      <c r="K853" s="59"/>
      <c r="L853" s="59"/>
      <c r="M853" s="528">
        <v>38700</v>
      </c>
      <c r="N853" s="351">
        <f t="shared" si="7"/>
        <v>0</v>
      </c>
    </row>
    <row r="854" spans="1:14" s="206" customFormat="1" ht="16.5" x14ac:dyDescent="0.3">
      <c r="A854" s="435">
        <v>535</v>
      </c>
      <c r="B854" s="369" t="s">
        <v>1529</v>
      </c>
      <c r="C854" s="366" t="s">
        <v>936</v>
      </c>
      <c r="D854" s="367" t="s">
        <v>1297</v>
      </c>
      <c r="E854" s="375">
        <v>43891</v>
      </c>
      <c r="F854" s="368" t="s">
        <v>667</v>
      </c>
      <c r="G854" s="368">
        <v>2020</v>
      </c>
      <c r="H854" s="457">
        <f t="shared" si="6"/>
        <v>61600</v>
      </c>
      <c r="I854" s="366" t="s">
        <v>591</v>
      </c>
      <c r="J854" s="368" t="s">
        <v>716</v>
      </c>
      <c r="K854" s="59"/>
      <c r="L854" s="59"/>
      <c r="M854" s="528">
        <v>30800</v>
      </c>
      <c r="N854" s="351">
        <f t="shared" si="7"/>
        <v>0</v>
      </c>
    </row>
    <row r="855" spans="1:14" s="206" customFormat="1" ht="16.5" x14ac:dyDescent="0.3">
      <c r="A855" s="435">
        <v>536</v>
      </c>
      <c r="B855" s="369" t="s">
        <v>1530</v>
      </c>
      <c r="C855" s="366" t="s">
        <v>936</v>
      </c>
      <c r="D855" s="367" t="s">
        <v>1297</v>
      </c>
      <c r="E855" s="375">
        <v>43891</v>
      </c>
      <c r="F855" s="368" t="s">
        <v>667</v>
      </c>
      <c r="G855" s="368">
        <v>2020</v>
      </c>
      <c r="H855" s="457">
        <f t="shared" si="6"/>
        <v>83600</v>
      </c>
      <c r="I855" s="366" t="s">
        <v>591</v>
      </c>
      <c r="J855" s="368" t="s">
        <v>716</v>
      </c>
      <c r="K855" s="59"/>
      <c r="L855" s="59"/>
      <c r="M855" s="528">
        <v>41800</v>
      </c>
      <c r="N855" s="351">
        <f t="shared" si="7"/>
        <v>0</v>
      </c>
    </row>
    <row r="856" spans="1:14" s="206" customFormat="1" ht="16.5" x14ac:dyDescent="0.3">
      <c r="A856" s="435">
        <v>537</v>
      </c>
      <c r="B856" s="369" t="s">
        <v>1531</v>
      </c>
      <c r="C856" s="366" t="s">
        <v>936</v>
      </c>
      <c r="D856" s="367" t="s">
        <v>1297</v>
      </c>
      <c r="E856" s="375">
        <v>43891</v>
      </c>
      <c r="F856" s="368" t="s">
        <v>667</v>
      </c>
      <c r="G856" s="368">
        <v>2020</v>
      </c>
      <c r="H856" s="457">
        <f t="shared" si="6"/>
        <v>70400</v>
      </c>
      <c r="I856" s="366" t="s">
        <v>591</v>
      </c>
      <c r="J856" s="368" t="s">
        <v>716</v>
      </c>
      <c r="K856" s="59"/>
      <c r="L856" s="59"/>
      <c r="M856" s="528">
        <v>35200</v>
      </c>
      <c r="N856" s="351">
        <f t="shared" si="7"/>
        <v>0</v>
      </c>
    </row>
    <row r="857" spans="1:14" s="206" customFormat="1" ht="16.5" x14ac:dyDescent="0.3">
      <c r="A857" s="435">
        <v>538</v>
      </c>
      <c r="B857" s="369" t="s">
        <v>1532</v>
      </c>
      <c r="C857" s="366" t="s">
        <v>936</v>
      </c>
      <c r="D857" s="367" t="s">
        <v>1297</v>
      </c>
      <c r="E857" s="375">
        <v>43891</v>
      </c>
      <c r="F857" s="368" t="s">
        <v>667</v>
      </c>
      <c r="G857" s="368">
        <v>2020</v>
      </c>
      <c r="H857" s="457">
        <f t="shared" si="6"/>
        <v>61600</v>
      </c>
      <c r="I857" s="366" t="s">
        <v>591</v>
      </c>
      <c r="J857" s="368" t="s">
        <v>716</v>
      </c>
      <c r="K857" s="59"/>
      <c r="L857" s="59"/>
      <c r="M857" s="528">
        <v>30800</v>
      </c>
      <c r="N857" s="351">
        <f t="shared" si="7"/>
        <v>0</v>
      </c>
    </row>
    <row r="858" spans="1:14" s="206" customFormat="1" ht="16.5" x14ac:dyDescent="0.3">
      <c r="A858" s="435">
        <v>539</v>
      </c>
      <c r="B858" s="369" t="s">
        <v>1533</v>
      </c>
      <c r="C858" s="366" t="s">
        <v>936</v>
      </c>
      <c r="D858" s="367" t="s">
        <v>1297</v>
      </c>
      <c r="E858" s="375">
        <v>43891</v>
      </c>
      <c r="F858" s="368" t="s">
        <v>667</v>
      </c>
      <c r="G858" s="368">
        <v>2020</v>
      </c>
      <c r="H858" s="457">
        <f t="shared" si="6"/>
        <v>61600</v>
      </c>
      <c r="I858" s="366" t="s">
        <v>591</v>
      </c>
      <c r="J858" s="368" t="s">
        <v>716</v>
      </c>
      <c r="K858" s="59"/>
      <c r="L858" s="59"/>
      <c r="M858" s="528">
        <v>30800</v>
      </c>
      <c r="N858" s="351">
        <f t="shared" si="7"/>
        <v>0</v>
      </c>
    </row>
    <row r="859" spans="1:14" s="206" customFormat="1" ht="16.5" x14ac:dyDescent="0.3">
      <c r="A859" s="435">
        <v>540</v>
      </c>
      <c r="B859" s="369" t="s">
        <v>1534</v>
      </c>
      <c r="C859" s="366" t="s">
        <v>936</v>
      </c>
      <c r="D859" s="367" t="s">
        <v>1297</v>
      </c>
      <c r="E859" s="375">
        <v>43891</v>
      </c>
      <c r="F859" s="368" t="s">
        <v>667</v>
      </c>
      <c r="G859" s="368">
        <v>2020</v>
      </c>
      <c r="H859" s="457">
        <f t="shared" si="6"/>
        <v>61600</v>
      </c>
      <c r="I859" s="366" t="s">
        <v>591</v>
      </c>
      <c r="J859" s="368" t="s">
        <v>716</v>
      </c>
      <c r="K859" s="59"/>
      <c r="L859" s="59"/>
      <c r="M859" s="528">
        <v>30800</v>
      </c>
      <c r="N859" s="351">
        <f t="shared" si="7"/>
        <v>0</v>
      </c>
    </row>
    <row r="860" spans="1:14" s="206" customFormat="1" ht="16.5" x14ac:dyDescent="0.3">
      <c r="A860" s="435">
        <v>541</v>
      </c>
      <c r="B860" s="369" t="s">
        <v>1535</v>
      </c>
      <c r="C860" s="366" t="s">
        <v>936</v>
      </c>
      <c r="D860" s="367" t="s">
        <v>1297</v>
      </c>
      <c r="E860" s="375">
        <v>43891</v>
      </c>
      <c r="F860" s="368" t="s">
        <v>667</v>
      </c>
      <c r="G860" s="368">
        <v>2020</v>
      </c>
      <c r="H860" s="457">
        <f t="shared" si="6"/>
        <v>61600</v>
      </c>
      <c r="I860" s="366" t="s">
        <v>591</v>
      </c>
      <c r="J860" s="368" t="s">
        <v>716</v>
      </c>
      <c r="K860" s="59"/>
      <c r="L860" s="59"/>
      <c r="M860" s="528">
        <v>30800</v>
      </c>
      <c r="N860" s="351">
        <f t="shared" si="7"/>
        <v>0</v>
      </c>
    </row>
    <row r="861" spans="1:14" s="206" customFormat="1" ht="16.5" x14ac:dyDescent="0.3">
      <c r="A861" s="435">
        <v>542</v>
      </c>
      <c r="B861" s="369" t="s">
        <v>1536</v>
      </c>
      <c r="C861" s="366" t="s">
        <v>936</v>
      </c>
      <c r="D861" s="367" t="s">
        <v>1297</v>
      </c>
      <c r="E861" s="375">
        <v>43891</v>
      </c>
      <c r="F861" s="368" t="s">
        <v>667</v>
      </c>
      <c r="G861" s="368">
        <v>2020</v>
      </c>
      <c r="H861" s="457">
        <f t="shared" si="6"/>
        <v>151200</v>
      </c>
      <c r="I861" s="366" t="s">
        <v>591</v>
      </c>
      <c r="J861" s="368" t="s">
        <v>716</v>
      </c>
      <c r="K861" s="59"/>
      <c r="L861" s="59"/>
      <c r="M861" s="528">
        <v>75600</v>
      </c>
      <c r="N861" s="351">
        <f t="shared" si="7"/>
        <v>0</v>
      </c>
    </row>
    <row r="862" spans="1:14" s="206" customFormat="1" ht="16.5" x14ac:dyDescent="0.3">
      <c r="A862" s="435">
        <v>543</v>
      </c>
      <c r="B862" s="369" t="s">
        <v>1537</v>
      </c>
      <c r="C862" s="366" t="s">
        <v>936</v>
      </c>
      <c r="D862" s="367" t="s">
        <v>1297</v>
      </c>
      <c r="E862" s="375">
        <v>43891</v>
      </c>
      <c r="F862" s="368" t="s">
        <v>667</v>
      </c>
      <c r="G862" s="368">
        <v>2020</v>
      </c>
      <c r="H862" s="457">
        <f t="shared" si="6"/>
        <v>65000</v>
      </c>
      <c r="I862" s="366" t="s">
        <v>591</v>
      </c>
      <c r="J862" s="368" t="s">
        <v>716</v>
      </c>
      <c r="K862" s="59"/>
      <c r="L862" s="59"/>
      <c r="M862" s="528">
        <v>32500</v>
      </c>
      <c r="N862" s="351">
        <f t="shared" si="7"/>
        <v>0</v>
      </c>
    </row>
    <row r="863" spans="1:14" s="206" customFormat="1" ht="16.5" x14ac:dyDescent="0.3">
      <c r="A863" s="435">
        <v>544</v>
      </c>
      <c r="B863" s="369" t="s">
        <v>1538</v>
      </c>
      <c r="C863" s="366" t="s">
        <v>936</v>
      </c>
      <c r="D863" s="367" t="s">
        <v>1297</v>
      </c>
      <c r="E863" s="375">
        <v>43891</v>
      </c>
      <c r="F863" s="368" t="s">
        <v>667</v>
      </c>
      <c r="G863" s="368">
        <v>2020</v>
      </c>
      <c r="H863" s="457">
        <f t="shared" si="6"/>
        <v>38600</v>
      </c>
      <c r="I863" s="366" t="s">
        <v>591</v>
      </c>
      <c r="J863" s="368" t="s">
        <v>716</v>
      </c>
      <c r="K863" s="59"/>
      <c r="L863" s="59"/>
      <c r="M863" s="528">
        <v>19300</v>
      </c>
      <c r="N863" s="351">
        <f t="shared" si="7"/>
        <v>0</v>
      </c>
    </row>
    <row r="864" spans="1:14" s="206" customFormat="1" ht="16.5" x14ac:dyDescent="0.3">
      <c r="A864" s="435">
        <v>545</v>
      </c>
      <c r="B864" s="369" t="s">
        <v>1539</v>
      </c>
      <c r="C864" s="366" t="s">
        <v>936</v>
      </c>
      <c r="D864" s="367" t="s">
        <v>1297</v>
      </c>
      <c r="E864" s="375">
        <v>43891</v>
      </c>
      <c r="F864" s="368" t="s">
        <v>667</v>
      </c>
      <c r="G864" s="368">
        <v>2020</v>
      </c>
      <c r="H864" s="457">
        <f t="shared" si="6"/>
        <v>86200</v>
      </c>
      <c r="I864" s="366" t="s">
        <v>591</v>
      </c>
      <c r="J864" s="368" t="s">
        <v>716</v>
      </c>
      <c r="K864" s="59"/>
      <c r="L864" s="59"/>
      <c r="M864" s="528">
        <v>43100</v>
      </c>
      <c r="N864" s="351">
        <f t="shared" si="7"/>
        <v>0</v>
      </c>
    </row>
    <row r="865" spans="1:14" s="206" customFormat="1" ht="16.5" x14ac:dyDescent="0.3">
      <c r="A865" s="435">
        <v>546</v>
      </c>
      <c r="B865" s="369" t="s">
        <v>1540</v>
      </c>
      <c r="C865" s="366" t="s">
        <v>936</v>
      </c>
      <c r="D865" s="367" t="s">
        <v>1297</v>
      </c>
      <c r="E865" s="375">
        <v>43891</v>
      </c>
      <c r="F865" s="368" t="s">
        <v>667</v>
      </c>
      <c r="G865" s="368">
        <v>2020</v>
      </c>
      <c r="H865" s="457">
        <f t="shared" si="6"/>
        <v>61600</v>
      </c>
      <c r="I865" s="366" t="s">
        <v>591</v>
      </c>
      <c r="J865" s="368" t="s">
        <v>716</v>
      </c>
      <c r="K865" s="59"/>
      <c r="L865" s="59"/>
      <c r="M865" s="528">
        <v>30800</v>
      </c>
      <c r="N865" s="351">
        <f t="shared" si="7"/>
        <v>0</v>
      </c>
    </row>
    <row r="866" spans="1:14" s="206" customFormat="1" ht="16.5" x14ac:dyDescent="0.3">
      <c r="A866" s="435">
        <v>547</v>
      </c>
      <c r="B866" s="369" t="s">
        <v>1541</v>
      </c>
      <c r="C866" s="366" t="s">
        <v>936</v>
      </c>
      <c r="D866" s="367" t="s">
        <v>1297</v>
      </c>
      <c r="E866" s="375">
        <v>43891</v>
      </c>
      <c r="F866" s="368" t="s">
        <v>667</v>
      </c>
      <c r="G866" s="368">
        <v>2020</v>
      </c>
      <c r="H866" s="457">
        <f t="shared" si="6"/>
        <v>145400</v>
      </c>
      <c r="I866" s="366" t="s">
        <v>591</v>
      </c>
      <c r="J866" s="368" t="s">
        <v>716</v>
      </c>
      <c r="K866" s="59"/>
      <c r="L866" s="59"/>
      <c r="M866" s="531">
        <v>72700</v>
      </c>
      <c r="N866" s="351">
        <f t="shared" si="7"/>
        <v>0</v>
      </c>
    </row>
    <row r="867" spans="1:14" s="206" customFormat="1" ht="16.5" x14ac:dyDescent="0.3">
      <c r="A867" s="435">
        <v>548</v>
      </c>
      <c r="B867" s="369" t="s">
        <v>1542</v>
      </c>
      <c r="C867" s="366" t="s">
        <v>936</v>
      </c>
      <c r="D867" s="367" t="s">
        <v>1297</v>
      </c>
      <c r="E867" s="375">
        <v>43891</v>
      </c>
      <c r="F867" s="368" t="s">
        <v>667</v>
      </c>
      <c r="G867" s="368">
        <v>2020</v>
      </c>
      <c r="H867" s="457">
        <f t="shared" si="6"/>
        <v>70400</v>
      </c>
      <c r="I867" s="366" t="s">
        <v>591</v>
      </c>
      <c r="J867" s="368" t="s">
        <v>716</v>
      </c>
      <c r="K867" s="59"/>
      <c r="L867" s="59"/>
      <c r="M867" s="528">
        <v>35200</v>
      </c>
      <c r="N867" s="351">
        <f t="shared" si="7"/>
        <v>0</v>
      </c>
    </row>
    <row r="868" spans="1:14" s="206" customFormat="1" ht="16.5" x14ac:dyDescent="0.3">
      <c r="A868" s="435">
        <v>549</v>
      </c>
      <c r="B868" s="369" t="s">
        <v>1543</v>
      </c>
      <c r="C868" s="366" t="s">
        <v>936</v>
      </c>
      <c r="D868" s="367" t="s">
        <v>1297</v>
      </c>
      <c r="E868" s="375">
        <v>43891</v>
      </c>
      <c r="F868" s="368" t="s">
        <v>667</v>
      </c>
      <c r="G868" s="368">
        <v>2020</v>
      </c>
      <c r="H868" s="457">
        <f t="shared" si="6"/>
        <v>103800</v>
      </c>
      <c r="I868" s="366" t="s">
        <v>591</v>
      </c>
      <c r="J868" s="368" t="s">
        <v>716</v>
      </c>
      <c r="K868" s="59"/>
      <c r="L868" s="59"/>
      <c r="M868" s="528">
        <v>51900</v>
      </c>
      <c r="N868" s="351">
        <f t="shared" si="7"/>
        <v>0</v>
      </c>
    </row>
    <row r="869" spans="1:14" s="206" customFormat="1" ht="16.5" x14ac:dyDescent="0.3">
      <c r="A869" s="435">
        <v>550</v>
      </c>
      <c r="B869" s="369" t="s">
        <v>1544</v>
      </c>
      <c r="C869" s="366" t="s">
        <v>936</v>
      </c>
      <c r="D869" s="367" t="s">
        <v>1297</v>
      </c>
      <c r="E869" s="375">
        <v>43891</v>
      </c>
      <c r="F869" s="368" t="s">
        <v>667</v>
      </c>
      <c r="G869" s="368">
        <v>2020</v>
      </c>
      <c r="H869" s="457">
        <f t="shared" si="6"/>
        <v>70400</v>
      </c>
      <c r="I869" s="366" t="s">
        <v>591</v>
      </c>
      <c r="J869" s="368" t="s">
        <v>716</v>
      </c>
      <c r="K869" s="59"/>
      <c r="L869" s="59"/>
      <c r="M869" s="528">
        <v>35200</v>
      </c>
      <c r="N869" s="351">
        <f t="shared" si="7"/>
        <v>0</v>
      </c>
    </row>
    <row r="870" spans="1:14" s="206" customFormat="1" ht="16.5" x14ac:dyDescent="0.3">
      <c r="A870" s="435">
        <v>551</v>
      </c>
      <c r="B870" s="369" t="s">
        <v>1545</v>
      </c>
      <c r="C870" s="366" t="s">
        <v>936</v>
      </c>
      <c r="D870" s="367" t="s">
        <v>1297</v>
      </c>
      <c r="E870" s="375">
        <v>43891</v>
      </c>
      <c r="F870" s="368" t="s">
        <v>667</v>
      </c>
      <c r="G870" s="368">
        <v>2020</v>
      </c>
      <c r="H870" s="457">
        <f t="shared" si="6"/>
        <v>68600</v>
      </c>
      <c r="I870" s="366" t="s">
        <v>591</v>
      </c>
      <c r="J870" s="368" t="s">
        <v>716</v>
      </c>
      <c r="K870" s="59"/>
      <c r="L870" s="59"/>
      <c r="M870" s="528">
        <v>34300</v>
      </c>
      <c r="N870" s="351">
        <f t="shared" si="7"/>
        <v>0</v>
      </c>
    </row>
    <row r="871" spans="1:14" s="206" customFormat="1" ht="16.5" x14ac:dyDescent="0.3">
      <c r="A871" s="435">
        <v>552</v>
      </c>
      <c r="B871" s="439" t="s">
        <v>1546</v>
      </c>
      <c r="C871" s="366" t="s">
        <v>936</v>
      </c>
      <c r="D871" s="367" t="s">
        <v>1297</v>
      </c>
      <c r="E871" s="375">
        <v>43891</v>
      </c>
      <c r="F871" s="368" t="s">
        <v>667</v>
      </c>
      <c r="G871" s="368">
        <v>2020</v>
      </c>
      <c r="H871" s="457">
        <f t="shared" si="6"/>
        <v>228800</v>
      </c>
      <c r="I871" s="366" t="s">
        <v>591</v>
      </c>
      <c r="J871" s="368" t="s">
        <v>716</v>
      </c>
      <c r="K871" s="59"/>
      <c r="L871" s="59"/>
      <c r="M871" s="528">
        <v>114400</v>
      </c>
      <c r="N871" s="351">
        <f t="shared" si="7"/>
        <v>0</v>
      </c>
    </row>
    <row r="872" spans="1:14" s="206" customFormat="1" ht="16.5" x14ac:dyDescent="0.3">
      <c r="A872" s="435">
        <v>553</v>
      </c>
      <c r="B872" s="369" t="s">
        <v>1547</v>
      </c>
      <c r="C872" s="366" t="s">
        <v>936</v>
      </c>
      <c r="D872" s="367" t="s">
        <v>1297</v>
      </c>
      <c r="E872" s="375">
        <v>43891</v>
      </c>
      <c r="F872" s="368" t="s">
        <v>667</v>
      </c>
      <c r="G872" s="368">
        <v>2020</v>
      </c>
      <c r="H872" s="457">
        <f t="shared" si="6"/>
        <v>157200</v>
      </c>
      <c r="I872" s="366" t="s">
        <v>591</v>
      </c>
      <c r="J872" s="368" t="s">
        <v>716</v>
      </c>
      <c r="K872" s="59"/>
      <c r="L872" s="59"/>
      <c r="M872" s="529">
        <v>78600</v>
      </c>
      <c r="N872" s="351">
        <f t="shared" si="7"/>
        <v>0</v>
      </c>
    </row>
    <row r="873" spans="1:14" s="206" customFormat="1" ht="16.5" x14ac:dyDescent="0.3">
      <c r="A873" s="435">
        <v>554</v>
      </c>
      <c r="B873" s="369" t="s">
        <v>1548</v>
      </c>
      <c r="C873" s="366" t="s">
        <v>936</v>
      </c>
      <c r="D873" s="367" t="s">
        <v>1297</v>
      </c>
      <c r="E873" s="375">
        <v>43891</v>
      </c>
      <c r="F873" s="368" t="s">
        <v>667</v>
      </c>
      <c r="G873" s="368">
        <v>2020</v>
      </c>
      <c r="H873" s="457">
        <f t="shared" si="6"/>
        <v>87000</v>
      </c>
      <c r="I873" s="366" t="s">
        <v>591</v>
      </c>
      <c r="J873" s="368" t="s">
        <v>716</v>
      </c>
      <c r="K873" s="59"/>
      <c r="L873" s="59"/>
      <c r="M873" s="531">
        <v>43500</v>
      </c>
      <c r="N873" s="351">
        <f t="shared" si="7"/>
        <v>0</v>
      </c>
    </row>
    <row r="874" spans="1:14" s="206" customFormat="1" ht="16.5" x14ac:dyDescent="0.3">
      <c r="A874" s="435">
        <v>555</v>
      </c>
      <c r="B874" s="369" t="s">
        <v>1549</v>
      </c>
      <c r="C874" s="366" t="s">
        <v>936</v>
      </c>
      <c r="D874" s="367" t="s">
        <v>1297</v>
      </c>
      <c r="E874" s="375">
        <v>43891</v>
      </c>
      <c r="F874" s="368" t="s">
        <v>667</v>
      </c>
      <c r="G874" s="368">
        <v>2020</v>
      </c>
      <c r="H874" s="457">
        <f t="shared" si="6"/>
        <v>96800</v>
      </c>
      <c r="I874" s="366" t="s">
        <v>591</v>
      </c>
      <c r="J874" s="368" t="s">
        <v>716</v>
      </c>
      <c r="K874" s="59"/>
      <c r="L874" s="59"/>
      <c r="M874" s="531">
        <v>48400</v>
      </c>
      <c r="N874" s="351">
        <f t="shared" si="7"/>
        <v>0</v>
      </c>
    </row>
    <row r="875" spans="1:14" s="206" customFormat="1" ht="16.5" x14ac:dyDescent="0.3">
      <c r="A875" s="435">
        <v>556</v>
      </c>
      <c r="B875" s="369" t="s">
        <v>1550</v>
      </c>
      <c r="C875" s="366" t="s">
        <v>936</v>
      </c>
      <c r="D875" s="367" t="s">
        <v>1297</v>
      </c>
      <c r="E875" s="375">
        <v>43891</v>
      </c>
      <c r="F875" s="368" t="s">
        <v>667</v>
      </c>
      <c r="G875" s="368">
        <v>2020</v>
      </c>
      <c r="H875" s="457">
        <f t="shared" si="6"/>
        <v>77400</v>
      </c>
      <c r="I875" s="366" t="s">
        <v>591</v>
      </c>
      <c r="J875" s="368" t="s">
        <v>716</v>
      </c>
      <c r="K875" s="59"/>
      <c r="L875" s="59"/>
      <c r="M875" s="531">
        <v>38700</v>
      </c>
      <c r="N875" s="351">
        <f t="shared" si="7"/>
        <v>0</v>
      </c>
    </row>
    <row r="876" spans="1:14" s="206" customFormat="1" ht="16.5" x14ac:dyDescent="0.3">
      <c r="A876" s="435">
        <v>557</v>
      </c>
      <c r="B876" s="369" t="s">
        <v>1551</v>
      </c>
      <c r="C876" s="366" t="s">
        <v>936</v>
      </c>
      <c r="D876" s="367" t="s">
        <v>1297</v>
      </c>
      <c r="E876" s="375">
        <v>43891</v>
      </c>
      <c r="F876" s="368" t="s">
        <v>667</v>
      </c>
      <c r="G876" s="368">
        <v>2020</v>
      </c>
      <c r="H876" s="457">
        <f t="shared" si="6"/>
        <v>74800</v>
      </c>
      <c r="I876" s="366" t="s">
        <v>591</v>
      </c>
      <c r="J876" s="368" t="s">
        <v>716</v>
      </c>
      <c r="K876" s="59"/>
      <c r="L876" s="59"/>
      <c r="M876" s="531">
        <v>37400</v>
      </c>
      <c r="N876" s="351">
        <f t="shared" si="7"/>
        <v>0</v>
      </c>
    </row>
    <row r="877" spans="1:14" s="206" customFormat="1" ht="16.5" x14ac:dyDescent="0.3">
      <c r="A877" s="435">
        <v>558</v>
      </c>
      <c r="B877" s="369" t="s">
        <v>1552</v>
      </c>
      <c r="C877" s="366" t="s">
        <v>936</v>
      </c>
      <c r="D877" s="367" t="s">
        <v>1297</v>
      </c>
      <c r="E877" s="375">
        <v>43891</v>
      </c>
      <c r="F877" s="368" t="s">
        <v>667</v>
      </c>
      <c r="G877" s="368">
        <v>2020</v>
      </c>
      <c r="H877" s="457">
        <f t="shared" si="6"/>
        <v>109000</v>
      </c>
      <c r="I877" s="366" t="s">
        <v>591</v>
      </c>
      <c r="J877" s="368" t="s">
        <v>716</v>
      </c>
      <c r="K877" s="59"/>
      <c r="L877" s="59"/>
      <c r="M877" s="531">
        <v>54500</v>
      </c>
      <c r="N877" s="351">
        <f t="shared" si="7"/>
        <v>0</v>
      </c>
    </row>
    <row r="878" spans="1:14" s="206" customFormat="1" ht="16.5" x14ac:dyDescent="0.3">
      <c r="A878" s="435">
        <v>559</v>
      </c>
      <c r="B878" s="369" t="s">
        <v>1553</v>
      </c>
      <c r="C878" s="366" t="s">
        <v>936</v>
      </c>
      <c r="D878" s="367" t="s">
        <v>1297</v>
      </c>
      <c r="E878" s="375">
        <v>43891</v>
      </c>
      <c r="F878" s="368" t="s">
        <v>667</v>
      </c>
      <c r="G878" s="368">
        <v>2020</v>
      </c>
      <c r="H878" s="457">
        <f t="shared" ref="H878:H951" si="8">M878*2</f>
        <v>68600</v>
      </c>
      <c r="I878" s="366" t="s">
        <v>591</v>
      </c>
      <c r="J878" s="368" t="s">
        <v>716</v>
      </c>
      <c r="K878" s="59"/>
      <c r="L878" s="59"/>
      <c r="M878" s="528">
        <v>34300</v>
      </c>
      <c r="N878" s="351">
        <f t="shared" si="7"/>
        <v>0</v>
      </c>
    </row>
    <row r="879" spans="1:14" s="206" customFormat="1" ht="16.5" x14ac:dyDescent="0.3">
      <c r="A879" s="435">
        <v>560</v>
      </c>
      <c r="B879" s="369" t="s">
        <v>1554</v>
      </c>
      <c r="C879" s="366" t="s">
        <v>936</v>
      </c>
      <c r="D879" s="367" t="s">
        <v>1297</v>
      </c>
      <c r="E879" s="375">
        <v>43891</v>
      </c>
      <c r="F879" s="368" t="s">
        <v>667</v>
      </c>
      <c r="G879" s="368">
        <v>2020</v>
      </c>
      <c r="H879" s="457">
        <f t="shared" si="8"/>
        <v>114400</v>
      </c>
      <c r="I879" s="366" t="s">
        <v>591</v>
      </c>
      <c r="J879" s="368" t="s">
        <v>716</v>
      </c>
      <c r="K879" s="59"/>
      <c r="L879" s="59"/>
      <c r="M879" s="528">
        <v>57200</v>
      </c>
      <c r="N879" s="351">
        <f t="shared" si="7"/>
        <v>0</v>
      </c>
    </row>
    <row r="880" spans="1:14" s="206" customFormat="1" ht="16.5" x14ac:dyDescent="0.3">
      <c r="A880" s="435">
        <v>561</v>
      </c>
      <c r="B880" s="369" t="s">
        <v>1555</v>
      </c>
      <c r="C880" s="366" t="s">
        <v>936</v>
      </c>
      <c r="D880" s="367" t="s">
        <v>1297</v>
      </c>
      <c r="E880" s="375">
        <v>43891</v>
      </c>
      <c r="F880" s="368" t="s">
        <v>667</v>
      </c>
      <c r="G880" s="368">
        <v>2020</v>
      </c>
      <c r="H880" s="457">
        <f t="shared" si="8"/>
        <v>80000</v>
      </c>
      <c r="I880" s="366" t="s">
        <v>591</v>
      </c>
      <c r="J880" s="368" t="s">
        <v>716</v>
      </c>
      <c r="K880" s="59"/>
      <c r="L880" s="59"/>
      <c r="M880" s="528">
        <v>40000</v>
      </c>
      <c r="N880" s="351">
        <f t="shared" ref="N880:N953" si="9">S880*2</f>
        <v>0</v>
      </c>
    </row>
    <row r="881" spans="1:14" s="206" customFormat="1" ht="16.5" x14ac:dyDescent="0.3">
      <c r="A881" s="435">
        <v>562</v>
      </c>
      <c r="B881" s="369" t="s">
        <v>1556</v>
      </c>
      <c r="C881" s="366" t="s">
        <v>936</v>
      </c>
      <c r="D881" s="367" t="s">
        <v>1297</v>
      </c>
      <c r="E881" s="375">
        <v>43891</v>
      </c>
      <c r="F881" s="368" t="s">
        <v>667</v>
      </c>
      <c r="G881" s="368">
        <v>2020</v>
      </c>
      <c r="H881" s="457">
        <f t="shared" si="8"/>
        <v>86200</v>
      </c>
      <c r="I881" s="366" t="s">
        <v>591</v>
      </c>
      <c r="J881" s="368" t="s">
        <v>716</v>
      </c>
      <c r="K881" s="59"/>
      <c r="L881" s="59"/>
      <c r="M881" s="531">
        <v>43100</v>
      </c>
      <c r="N881" s="351">
        <f t="shared" si="9"/>
        <v>0</v>
      </c>
    </row>
    <row r="882" spans="1:14" s="206" customFormat="1" ht="16.5" x14ac:dyDescent="0.3">
      <c r="A882" s="435">
        <v>563</v>
      </c>
      <c r="B882" s="369" t="s">
        <v>1557</v>
      </c>
      <c r="C882" s="366" t="s">
        <v>936</v>
      </c>
      <c r="D882" s="367" t="s">
        <v>1297</v>
      </c>
      <c r="E882" s="375">
        <v>43891</v>
      </c>
      <c r="F882" s="368" t="s">
        <v>667</v>
      </c>
      <c r="G882" s="368">
        <v>2020</v>
      </c>
      <c r="H882" s="457">
        <f t="shared" si="8"/>
        <v>70400</v>
      </c>
      <c r="I882" s="366" t="s">
        <v>591</v>
      </c>
      <c r="J882" s="368" t="s">
        <v>716</v>
      </c>
      <c r="K882" s="59"/>
      <c r="L882" s="59"/>
      <c r="M882" s="528">
        <v>35200</v>
      </c>
      <c r="N882" s="351">
        <f t="shared" si="9"/>
        <v>0</v>
      </c>
    </row>
    <row r="883" spans="1:14" s="206" customFormat="1" ht="16.5" x14ac:dyDescent="0.3">
      <c r="A883" s="435">
        <v>564</v>
      </c>
      <c r="B883" s="369" t="s">
        <v>1558</v>
      </c>
      <c r="C883" s="366" t="s">
        <v>936</v>
      </c>
      <c r="D883" s="367" t="s">
        <v>1297</v>
      </c>
      <c r="E883" s="375">
        <v>43891</v>
      </c>
      <c r="F883" s="368" t="s">
        <v>667</v>
      </c>
      <c r="G883" s="368">
        <v>2020</v>
      </c>
      <c r="H883" s="457">
        <f t="shared" si="8"/>
        <v>79200</v>
      </c>
      <c r="I883" s="366" t="s">
        <v>591</v>
      </c>
      <c r="J883" s="368" t="s">
        <v>716</v>
      </c>
      <c r="K883" s="59"/>
      <c r="L883" s="59"/>
      <c r="M883" s="528">
        <v>39600</v>
      </c>
      <c r="N883" s="351">
        <f t="shared" si="9"/>
        <v>0</v>
      </c>
    </row>
    <row r="884" spans="1:14" s="206" customFormat="1" ht="16.5" x14ac:dyDescent="0.3">
      <c r="A884" s="435">
        <v>565</v>
      </c>
      <c r="B884" s="369" t="s">
        <v>1559</v>
      </c>
      <c r="C884" s="366" t="s">
        <v>936</v>
      </c>
      <c r="D884" s="367" t="s">
        <v>1297</v>
      </c>
      <c r="E884" s="375">
        <v>43891</v>
      </c>
      <c r="F884" s="368" t="s">
        <v>667</v>
      </c>
      <c r="G884" s="368">
        <v>2020</v>
      </c>
      <c r="H884" s="457">
        <f t="shared" si="8"/>
        <v>70400</v>
      </c>
      <c r="I884" s="366" t="s">
        <v>591</v>
      </c>
      <c r="J884" s="368" t="s">
        <v>716</v>
      </c>
      <c r="K884" s="59"/>
      <c r="L884" s="59"/>
      <c r="M884" s="531">
        <v>35200</v>
      </c>
      <c r="N884" s="351"/>
    </row>
    <row r="885" spans="1:14" s="206" customFormat="1" ht="16.5" x14ac:dyDescent="0.3">
      <c r="A885" s="366"/>
      <c r="B885" s="396" t="s">
        <v>1026</v>
      </c>
      <c r="C885" s="368"/>
      <c r="D885" s="416"/>
      <c r="E885" s="366"/>
      <c r="F885" s="425"/>
      <c r="G885" s="417"/>
      <c r="H885" s="426">
        <f>SUM(H843:H884)</f>
        <v>27226600</v>
      </c>
      <c r="I885" s="368"/>
      <c r="J885" s="368"/>
      <c r="K885" s="59"/>
      <c r="L885" s="59"/>
      <c r="M885" s="531"/>
      <c r="N885" s="351"/>
    </row>
    <row r="886" spans="1:14" s="206" customFormat="1" ht="16.5" x14ac:dyDescent="0.3">
      <c r="A886" s="427"/>
      <c r="B886" s="428"/>
      <c r="C886" s="387"/>
      <c r="D886" s="428"/>
      <c r="E886" s="383"/>
      <c r="F886" s="429"/>
      <c r="G886" s="387"/>
      <c r="H886" s="430"/>
      <c r="I886" s="387"/>
      <c r="J886" s="387"/>
      <c r="K886" s="59"/>
      <c r="L886" s="59"/>
      <c r="M886" s="531"/>
      <c r="N886" s="351"/>
    </row>
    <row r="887" spans="1:14" s="206" customFormat="1" x14ac:dyDescent="0.25">
      <c r="A887" s="588" t="s">
        <v>246</v>
      </c>
      <c r="B887" s="360" t="s">
        <v>571</v>
      </c>
      <c r="C887" s="590" t="s">
        <v>572</v>
      </c>
      <c r="D887" s="590"/>
      <c r="E887" s="590"/>
      <c r="F887" s="489" t="s">
        <v>573</v>
      </c>
      <c r="G887" s="489" t="s">
        <v>574</v>
      </c>
      <c r="H887" s="361" t="s">
        <v>575</v>
      </c>
      <c r="I887" s="486" t="s">
        <v>576</v>
      </c>
      <c r="J887" s="591" t="s">
        <v>577</v>
      </c>
      <c r="K887" s="59"/>
      <c r="L887" s="59"/>
      <c r="M887" s="531"/>
      <c r="N887" s="351"/>
    </row>
    <row r="888" spans="1:14" s="206" customFormat="1" x14ac:dyDescent="0.25">
      <c r="A888" s="589"/>
      <c r="B888" s="362" t="s">
        <v>578</v>
      </c>
      <c r="C888" s="484" t="s">
        <v>579</v>
      </c>
      <c r="D888" s="484" t="s">
        <v>580</v>
      </c>
      <c r="E888" s="484" t="s">
        <v>581</v>
      </c>
      <c r="F888" s="490" t="s">
        <v>582</v>
      </c>
      <c r="G888" s="490" t="s">
        <v>583</v>
      </c>
      <c r="H888" s="363" t="s">
        <v>583</v>
      </c>
      <c r="I888" s="487" t="s">
        <v>584</v>
      </c>
      <c r="J888" s="591"/>
      <c r="K888" s="59"/>
      <c r="L888" s="59"/>
      <c r="M888" s="531"/>
      <c r="N888" s="351"/>
    </row>
    <row r="889" spans="1:14" s="206" customFormat="1" ht="16.5" x14ac:dyDescent="0.3">
      <c r="A889" s="366"/>
      <c r="B889" s="396" t="s">
        <v>1027</v>
      </c>
      <c r="C889" s="368"/>
      <c r="D889" s="416"/>
      <c r="E889" s="366"/>
      <c r="F889" s="425"/>
      <c r="G889" s="417"/>
      <c r="H889" s="426">
        <f>H885</f>
        <v>27226600</v>
      </c>
      <c r="I889" s="368"/>
      <c r="J889" s="368"/>
      <c r="K889" s="59"/>
      <c r="L889" s="59"/>
      <c r="M889" s="531"/>
      <c r="N889" s="351"/>
    </row>
    <row r="890" spans="1:14" s="206" customFormat="1" ht="16.5" x14ac:dyDescent="0.3">
      <c r="A890" s="435">
        <v>566</v>
      </c>
      <c r="B890" s="369" t="s">
        <v>1560</v>
      </c>
      <c r="C890" s="366" t="s">
        <v>936</v>
      </c>
      <c r="D890" s="367" t="s">
        <v>1297</v>
      </c>
      <c r="E890" s="375">
        <v>43891</v>
      </c>
      <c r="F890" s="368" t="s">
        <v>667</v>
      </c>
      <c r="G890" s="368">
        <v>2020</v>
      </c>
      <c r="H890" s="457">
        <f t="shared" si="8"/>
        <v>66800</v>
      </c>
      <c r="I890" s="366" t="s">
        <v>591</v>
      </c>
      <c r="J890" s="368" t="s">
        <v>716</v>
      </c>
      <c r="K890" s="59"/>
      <c r="L890" s="59"/>
      <c r="M890" s="531">
        <v>33400</v>
      </c>
      <c r="N890" s="351"/>
    </row>
    <row r="891" spans="1:14" s="206" customFormat="1" ht="16.5" x14ac:dyDescent="0.3">
      <c r="A891" s="435">
        <v>567</v>
      </c>
      <c r="B891" s="369" t="s">
        <v>1561</v>
      </c>
      <c r="C891" s="366" t="s">
        <v>936</v>
      </c>
      <c r="D891" s="367" t="s">
        <v>1297</v>
      </c>
      <c r="E891" s="375">
        <v>43891</v>
      </c>
      <c r="F891" s="368" t="s">
        <v>667</v>
      </c>
      <c r="G891" s="368">
        <v>2020</v>
      </c>
      <c r="H891" s="457">
        <f t="shared" si="8"/>
        <v>70400</v>
      </c>
      <c r="I891" s="366" t="s">
        <v>591</v>
      </c>
      <c r="J891" s="368" t="s">
        <v>716</v>
      </c>
      <c r="K891" s="59"/>
      <c r="L891" s="59"/>
      <c r="M891" s="528">
        <v>35200</v>
      </c>
      <c r="N891" s="351"/>
    </row>
    <row r="892" spans="1:14" s="206" customFormat="1" ht="16.5" x14ac:dyDescent="0.3">
      <c r="A892" s="435">
        <v>568</v>
      </c>
      <c r="B892" s="369" t="s">
        <v>1562</v>
      </c>
      <c r="C892" s="366" t="s">
        <v>936</v>
      </c>
      <c r="D892" s="367" t="s">
        <v>1297</v>
      </c>
      <c r="E892" s="375">
        <v>43891</v>
      </c>
      <c r="F892" s="368" t="s">
        <v>667</v>
      </c>
      <c r="G892" s="368">
        <v>2020</v>
      </c>
      <c r="H892" s="457">
        <f t="shared" si="8"/>
        <v>68600</v>
      </c>
      <c r="I892" s="366" t="s">
        <v>591</v>
      </c>
      <c r="J892" s="368" t="s">
        <v>716</v>
      </c>
      <c r="K892" s="59"/>
      <c r="L892" s="59"/>
      <c r="M892" s="531">
        <v>34300</v>
      </c>
      <c r="N892" s="351"/>
    </row>
    <row r="893" spans="1:14" s="206" customFormat="1" ht="16.5" x14ac:dyDescent="0.3">
      <c r="A893" s="435">
        <v>569</v>
      </c>
      <c r="B893" s="369" t="s">
        <v>1563</v>
      </c>
      <c r="C893" s="366" t="s">
        <v>936</v>
      </c>
      <c r="D893" s="367" t="s">
        <v>1297</v>
      </c>
      <c r="E893" s="375">
        <v>43891</v>
      </c>
      <c r="F893" s="368" t="s">
        <v>667</v>
      </c>
      <c r="G893" s="368">
        <v>2020</v>
      </c>
      <c r="H893" s="457">
        <f t="shared" si="8"/>
        <v>128400</v>
      </c>
      <c r="I893" s="366" t="s">
        <v>591</v>
      </c>
      <c r="J893" s="368" t="s">
        <v>716</v>
      </c>
      <c r="K893" s="59"/>
      <c r="L893" s="59"/>
      <c r="M893" s="531">
        <v>64200</v>
      </c>
      <c r="N893" s="351"/>
    </row>
    <row r="894" spans="1:14" s="206" customFormat="1" ht="16.5" x14ac:dyDescent="0.3">
      <c r="A894" s="435">
        <v>570</v>
      </c>
      <c r="B894" s="369" t="s">
        <v>1564</v>
      </c>
      <c r="C894" s="366" t="s">
        <v>936</v>
      </c>
      <c r="D894" s="367" t="s">
        <v>1297</v>
      </c>
      <c r="E894" s="375">
        <v>43891</v>
      </c>
      <c r="F894" s="368" t="s">
        <v>667</v>
      </c>
      <c r="G894" s="368">
        <v>2020</v>
      </c>
      <c r="H894" s="457">
        <f t="shared" si="8"/>
        <v>70400</v>
      </c>
      <c r="I894" s="366" t="s">
        <v>591</v>
      </c>
      <c r="J894" s="368" t="s">
        <v>716</v>
      </c>
      <c r="K894" s="59"/>
      <c r="L894" s="59"/>
      <c r="M894" s="528">
        <v>35200</v>
      </c>
      <c r="N894" s="351"/>
    </row>
    <row r="895" spans="1:14" s="206" customFormat="1" ht="16.5" x14ac:dyDescent="0.3">
      <c r="A895" s="435">
        <v>571</v>
      </c>
      <c r="B895" s="369" t="s">
        <v>1565</v>
      </c>
      <c r="C895" s="366" t="s">
        <v>936</v>
      </c>
      <c r="D895" s="367" t="s">
        <v>1297</v>
      </c>
      <c r="E895" s="375">
        <v>43891</v>
      </c>
      <c r="F895" s="368" t="s">
        <v>667</v>
      </c>
      <c r="G895" s="368">
        <v>2020</v>
      </c>
      <c r="H895" s="457">
        <f t="shared" si="8"/>
        <v>74800</v>
      </c>
      <c r="I895" s="366" t="s">
        <v>591</v>
      </c>
      <c r="J895" s="368" t="s">
        <v>716</v>
      </c>
      <c r="K895" s="59"/>
      <c r="L895" s="59"/>
      <c r="M895" s="528">
        <v>37400</v>
      </c>
      <c r="N895" s="351"/>
    </row>
    <row r="896" spans="1:14" s="206" customFormat="1" ht="16.5" x14ac:dyDescent="0.3">
      <c r="A896" s="435">
        <v>572</v>
      </c>
      <c r="B896" s="369" t="s">
        <v>1566</v>
      </c>
      <c r="C896" s="366" t="s">
        <v>936</v>
      </c>
      <c r="D896" s="367" t="s">
        <v>1297</v>
      </c>
      <c r="E896" s="375">
        <v>43891</v>
      </c>
      <c r="F896" s="368" t="s">
        <v>667</v>
      </c>
      <c r="G896" s="368">
        <v>2020</v>
      </c>
      <c r="H896" s="457">
        <f t="shared" si="8"/>
        <v>66000</v>
      </c>
      <c r="I896" s="366" t="s">
        <v>591</v>
      </c>
      <c r="J896" s="368" t="s">
        <v>716</v>
      </c>
      <c r="K896" s="59"/>
      <c r="L896" s="59"/>
      <c r="M896" s="531">
        <v>33000</v>
      </c>
      <c r="N896" s="351"/>
    </row>
    <row r="897" spans="1:14" s="206" customFormat="1" ht="16.5" x14ac:dyDescent="0.3">
      <c r="A897" s="435">
        <v>573</v>
      </c>
      <c r="B897" s="369" t="s">
        <v>1567</v>
      </c>
      <c r="C897" s="366" t="s">
        <v>936</v>
      </c>
      <c r="D897" s="367" t="s">
        <v>1297</v>
      </c>
      <c r="E897" s="375">
        <v>43891</v>
      </c>
      <c r="F897" s="368" t="s">
        <v>667</v>
      </c>
      <c r="G897" s="368">
        <v>2020</v>
      </c>
      <c r="H897" s="457">
        <f t="shared" si="8"/>
        <v>68600</v>
      </c>
      <c r="I897" s="366" t="s">
        <v>591</v>
      </c>
      <c r="J897" s="368" t="s">
        <v>716</v>
      </c>
      <c r="K897" s="59"/>
      <c r="L897" s="59"/>
      <c r="M897" s="528">
        <v>34300</v>
      </c>
      <c r="N897" s="351">
        <f t="shared" si="9"/>
        <v>0</v>
      </c>
    </row>
    <row r="898" spans="1:14" s="206" customFormat="1" ht="16.5" x14ac:dyDescent="0.3">
      <c r="A898" s="435">
        <v>574</v>
      </c>
      <c r="B898" s="369" t="s">
        <v>1568</v>
      </c>
      <c r="C898" s="366" t="s">
        <v>936</v>
      </c>
      <c r="D898" s="367" t="s">
        <v>1297</v>
      </c>
      <c r="E898" s="375">
        <v>43891</v>
      </c>
      <c r="F898" s="368" t="s">
        <v>667</v>
      </c>
      <c r="G898" s="368">
        <v>2020</v>
      </c>
      <c r="H898" s="457">
        <f t="shared" si="8"/>
        <v>102000</v>
      </c>
      <c r="I898" s="366" t="s">
        <v>591</v>
      </c>
      <c r="J898" s="368" t="s">
        <v>716</v>
      </c>
      <c r="K898" s="59"/>
      <c r="L898" s="59"/>
      <c r="M898" s="528">
        <v>51000</v>
      </c>
      <c r="N898" s="351">
        <f t="shared" si="9"/>
        <v>0</v>
      </c>
    </row>
    <row r="899" spans="1:14" s="206" customFormat="1" ht="16.5" x14ac:dyDescent="0.3">
      <c r="A899" s="435">
        <v>575</v>
      </c>
      <c r="B899" s="369" t="s">
        <v>1569</v>
      </c>
      <c r="C899" s="366" t="s">
        <v>936</v>
      </c>
      <c r="D899" s="367" t="s">
        <v>1297</v>
      </c>
      <c r="E899" s="375">
        <v>43891</v>
      </c>
      <c r="F899" s="368" t="s">
        <v>667</v>
      </c>
      <c r="G899" s="368">
        <v>2020</v>
      </c>
      <c r="H899" s="457">
        <f t="shared" si="8"/>
        <v>132000</v>
      </c>
      <c r="I899" s="366" t="s">
        <v>591</v>
      </c>
      <c r="J899" s="368" t="s">
        <v>716</v>
      </c>
      <c r="K899" s="59"/>
      <c r="L899" s="59"/>
      <c r="M899" s="528">
        <v>66000</v>
      </c>
      <c r="N899" s="351">
        <f t="shared" si="9"/>
        <v>0</v>
      </c>
    </row>
    <row r="900" spans="1:14" s="206" customFormat="1" ht="16.5" x14ac:dyDescent="0.3">
      <c r="A900" s="435">
        <v>576</v>
      </c>
      <c r="B900" s="369" t="s">
        <v>1570</v>
      </c>
      <c r="C900" s="366" t="s">
        <v>936</v>
      </c>
      <c r="D900" s="367" t="s">
        <v>1297</v>
      </c>
      <c r="E900" s="375">
        <v>43891</v>
      </c>
      <c r="F900" s="368" t="s">
        <v>667</v>
      </c>
      <c r="G900" s="368">
        <v>2020</v>
      </c>
      <c r="H900" s="457">
        <f t="shared" si="8"/>
        <v>86200</v>
      </c>
      <c r="I900" s="366" t="s">
        <v>591</v>
      </c>
      <c r="J900" s="368" t="s">
        <v>716</v>
      </c>
      <c r="K900" s="59"/>
      <c r="L900" s="59"/>
      <c r="M900" s="528">
        <v>43100</v>
      </c>
      <c r="N900" s="351">
        <f t="shared" si="9"/>
        <v>0</v>
      </c>
    </row>
    <row r="901" spans="1:14" s="206" customFormat="1" ht="16.5" x14ac:dyDescent="0.3">
      <c r="A901" s="435">
        <v>577</v>
      </c>
      <c r="B901" s="369" t="s">
        <v>1571</v>
      </c>
      <c r="C901" s="366" t="s">
        <v>936</v>
      </c>
      <c r="D901" s="367" t="s">
        <v>1297</v>
      </c>
      <c r="E901" s="375">
        <v>43891</v>
      </c>
      <c r="F901" s="368" t="s">
        <v>667</v>
      </c>
      <c r="G901" s="368">
        <v>2020</v>
      </c>
      <c r="H901" s="457">
        <f t="shared" si="8"/>
        <v>68600</v>
      </c>
      <c r="I901" s="366" t="s">
        <v>591</v>
      </c>
      <c r="J901" s="368" t="s">
        <v>716</v>
      </c>
      <c r="K901" s="59"/>
      <c r="L901" s="59"/>
      <c r="M901" s="528">
        <v>34300</v>
      </c>
      <c r="N901" s="351">
        <f t="shared" si="9"/>
        <v>0</v>
      </c>
    </row>
    <row r="902" spans="1:14" s="206" customFormat="1" ht="16.5" x14ac:dyDescent="0.3">
      <c r="A902" s="435">
        <v>578</v>
      </c>
      <c r="B902" s="369" t="s">
        <v>1572</v>
      </c>
      <c r="C902" s="366" t="s">
        <v>936</v>
      </c>
      <c r="D902" s="367" t="s">
        <v>1297</v>
      </c>
      <c r="E902" s="375">
        <v>43891</v>
      </c>
      <c r="F902" s="368" t="s">
        <v>667</v>
      </c>
      <c r="G902" s="368">
        <v>2020</v>
      </c>
      <c r="H902" s="457">
        <f t="shared" si="8"/>
        <v>79200</v>
      </c>
      <c r="I902" s="366" t="s">
        <v>591</v>
      </c>
      <c r="J902" s="368" t="s">
        <v>716</v>
      </c>
      <c r="K902" s="59"/>
      <c r="L902" s="59"/>
      <c r="M902" s="528">
        <v>39600</v>
      </c>
      <c r="N902" s="351">
        <f t="shared" si="9"/>
        <v>0</v>
      </c>
    </row>
    <row r="903" spans="1:14" s="206" customFormat="1" ht="16.5" x14ac:dyDescent="0.3">
      <c r="A903" s="435">
        <v>579</v>
      </c>
      <c r="B903" s="369" t="s">
        <v>1573</v>
      </c>
      <c r="C903" s="366" t="s">
        <v>936</v>
      </c>
      <c r="D903" s="367" t="s">
        <v>1297</v>
      </c>
      <c r="E903" s="375">
        <v>43891</v>
      </c>
      <c r="F903" s="368" t="s">
        <v>667</v>
      </c>
      <c r="G903" s="368">
        <v>2020</v>
      </c>
      <c r="H903" s="457">
        <f t="shared" si="8"/>
        <v>86200</v>
      </c>
      <c r="I903" s="366" t="s">
        <v>591</v>
      </c>
      <c r="J903" s="368" t="s">
        <v>716</v>
      </c>
      <c r="K903" s="59"/>
      <c r="L903" s="59"/>
      <c r="M903" s="528">
        <v>43100</v>
      </c>
      <c r="N903" s="351">
        <f t="shared" si="9"/>
        <v>0</v>
      </c>
    </row>
    <row r="904" spans="1:14" s="206" customFormat="1" ht="16.5" x14ac:dyDescent="0.3">
      <c r="A904" s="435">
        <v>580</v>
      </c>
      <c r="B904" s="369" t="s">
        <v>1574</v>
      </c>
      <c r="C904" s="366" t="s">
        <v>936</v>
      </c>
      <c r="D904" s="367" t="s">
        <v>1297</v>
      </c>
      <c r="E904" s="375">
        <v>43891</v>
      </c>
      <c r="F904" s="368" t="s">
        <v>667</v>
      </c>
      <c r="G904" s="368">
        <v>2020</v>
      </c>
      <c r="H904" s="457">
        <f t="shared" si="8"/>
        <v>167200</v>
      </c>
      <c r="I904" s="366" t="s">
        <v>591</v>
      </c>
      <c r="J904" s="368" t="s">
        <v>716</v>
      </c>
      <c r="K904" s="59"/>
      <c r="L904" s="59"/>
      <c r="M904" s="528">
        <v>83600</v>
      </c>
      <c r="N904" s="351">
        <f t="shared" si="9"/>
        <v>0</v>
      </c>
    </row>
    <row r="905" spans="1:14" s="206" customFormat="1" ht="16.5" x14ac:dyDescent="0.3">
      <c r="A905" s="435">
        <v>581</v>
      </c>
      <c r="B905" s="369" t="s">
        <v>1575</v>
      </c>
      <c r="C905" s="366" t="s">
        <v>936</v>
      </c>
      <c r="D905" s="367" t="s">
        <v>1297</v>
      </c>
      <c r="E905" s="375">
        <v>43891</v>
      </c>
      <c r="F905" s="368" t="s">
        <v>667</v>
      </c>
      <c r="G905" s="368">
        <v>2020</v>
      </c>
      <c r="H905" s="457">
        <f t="shared" si="8"/>
        <v>84400</v>
      </c>
      <c r="I905" s="366" t="s">
        <v>591</v>
      </c>
      <c r="J905" s="368" t="s">
        <v>716</v>
      </c>
      <c r="K905" s="59"/>
      <c r="L905" s="59"/>
      <c r="M905" s="528">
        <v>42200</v>
      </c>
      <c r="N905" s="351">
        <f t="shared" si="9"/>
        <v>0</v>
      </c>
    </row>
    <row r="906" spans="1:14" s="206" customFormat="1" ht="16.5" x14ac:dyDescent="0.3">
      <c r="A906" s="435">
        <v>582</v>
      </c>
      <c r="B906" s="369" t="s">
        <v>1576</v>
      </c>
      <c r="C906" s="366" t="s">
        <v>936</v>
      </c>
      <c r="D906" s="367" t="s">
        <v>1297</v>
      </c>
      <c r="E906" s="375">
        <v>43891</v>
      </c>
      <c r="F906" s="368" t="s">
        <v>667</v>
      </c>
      <c r="G906" s="368">
        <v>2020</v>
      </c>
      <c r="H906" s="457">
        <f t="shared" si="8"/>
        <v>96800</v>
      </c>
      <c r="I906" s="366" t="s">
        <v>591</v>
      </c>
      <c r="J906" s="368" t="s">
        <v>716</v>
      </c>
      <c r="K906" s="59"/>
      <c r="L906" s="59"/>
      <c r="M906" s="528">
        <v>48400</v>
      </c>
      <c r="N906" s="351">
        <f t="shared" si="9"/>
        <v>0</v>
      </c>
    </row>
    <row r="907" spans="1:14" s="206" customFormat="1" ht="16.5" x14ac:dyDescent="0.3">
      <c r="A907" s="435">
        <v>583</v>
      </c>
      <c r="B907" s="369" t="s">
        <v>1577</v>
      </c>
      <c r="C907" s="366" t="s">
        <v>936</v>
      </c>
      <c r="D907" s="367" t="s">
        <v>1297</v>
      </c>
      <c r="E907" s="375">
        <v>43891</v>
      </c>
      <c r="F907" s="368" t="s">
        <v>667</v>
      </c>
      <c r="G907" s="368">
        <v>2020</v>
      </c>
      <c r="H907" s="457">
        <f t="shared" si="8"/>
        <v>84400</v>
      </c>
      <c r="I907" s="366" t="s">
        <v>591</v>
      </c>
      <c r="J907" s="368" t="s">
        <v>716</v>
      </c>
      <c r="K907" s="59"/>
      <c r="L907" s="59"/>
      <c r="M907" s="528">
        <v>42200</v>
      </c>
      <c r="N907" s="351">
        <f t="shared" si="9"/>
        <v>0</v>
      </c>
    </row>
    <row r="908" spans="1:14" s="206" customFormat="1" ht="16.5" x14ac:dyDescent="0.3">
      <c r="A908" s="435">
        <v>584</v>
      </c>
      <c r="B908" s="369" t="s">
        <v>1578</v>
      </c>
      <c r="C908" s="366" t="s">
        <v>936</v>
      </c>
      <c r="D908" s="367" t="s">
        <v>1297</v>
      </c>
      <c r="E908" s="375">
        <v>43891</v>
      </c>
      <c r="F908" s="368" t="s">
        <v>667</v>
      </c>
      <c r="G908" s="368">
        <v>2020</v>
      </c>
      <c r="H908" s="457">
        <f t="shared" si="8"/>
        <v>84400</v>
      </c>
      <c r="I908" s="366" t="s">
        <v>591</v>
      </c>
      <c r="J908" s="368" t="s">
        <v>716</v>
      </c>
      <c r="K908" s="59"/>
      <c r="L908" s="59"/>
      <c r="M908" s="528">
        <v>42200</v>
      </c>
      <c r="N908" s="351">
        <f t="shared" si="9"/>
        <v>0</v>
      </c>
    </row>
    <row r="909" spans="1:14" s="206" customFormat="1" ht="16.5" x14ac:dyDescent="0.3">
      <c r="A909" s="435">
        <v>585</v>
      </c>
      <c r="B909" s="369" t="s">
        <v>1579</v>
      </c>
      <c r="C909" s="366" t="s">
        <v>936</v>
      </c>
      <c r="D909" s="367" t="s">
        <v>1297</v>
      </c>
      <c r="E909" s="375">
        <v>43891</v>
      </c>
      <c r="F909" s="368" t="s">
        <v>667</v>
      </c>
      <c r="G909" s="368">
        <v>2020</v>
      </c>
      <c r="H909" s="457">
        <f t="shared" si="8"/>
        <v>70400</v>
      </c>
      <c r="I909" s="366" t="s">
        <v>591</v>
      </c>
      <c r="J909" s="368" t="s">
        <v>716</v>
      </c>
      <c r="K909" s="59"/>
      <c r="L909" s="59"/>
      <c r="M909" s="528">
        <v>35200</v>
      </c>
      <c r="N909" s="351">
        <f t="shared" si="9"/>
        <v>0</v>
      </c>
    </row>
    <row r="910" spans="1:14" s="206" customFormat="1" ht="16.5" x14ac:dyDescent="0.3">
      <c r="A910" s="435">
        <v>586</v>
      </c>
      <c r="B910" s="369" t="s">
        <v>1580</v>
      </c>
      <c r="C910" s="366" t="s">
        <v>936</v>
      </c>
      <c r="D910" s="367" t="s">
        <v>1297</v>
      </c>
      <c r="E910" s="375">
        <v>43891</v>
      </c>
      <c r="F910" s="368" t="s">
        <v>667</v>
      </c>
      <c r="G910" s="368">
        <v>2020</v>
      </c>
      <c r="H910" s="457">
        <f t="shared" si="8"/>
        <v>84400</v>
      </c>
      <c r="I910" s="366" t="s">
        <v>591</v>
      </c>
      <c r="J910" s="368" t="s">
        <v>716</v>
      </c>
      <c r="K910" s="59"/>
      <c r="L910" s="59"/>
      <c r="M910" s="528">
        <v>42200</v>
      </c>
      <c r="N910" s="351">
        <f t="shared" si="9"/>
        <v>0</v>
      </c>
    </row>
    <row r="911" spans="1:14" s="206" customFormat="1" ht="16.5" x14ac:dyDescent="0.3">
      <c r="A911" s="435">
        <v>587</v>
      </c>
      <c r="B911" s="369" t="s">
        <v>1581</v>
      </c>
      <c r="C911" s="366" t="s">
        <v>936</v>
      </c>
      <c r="D911" s="367" t="s">
        <v>1297</v>
      </c>
      <c r="E911" s="375">
        <v>43891</v>
      </c>
      <c r="F911" s="368" t="s">
        <v>667</v>
      </c>
      <c r="G911" s="368">
        <v>2020</v>
      </c>
      <c r="H911" s="457">
        <f t="shared" si="8"/>
        <v>88000</v>
      </c>
      <c r="I911" s="366" t="s">
        <v>591</v>
      </c>
      <c r="J911" s="368" t="s">
        <v>716</v>
      </c>
      <c r="K911" s="59"/>
      <c r="L911" s="59"/>
      <c r="M911" s="528">
        <v>44000</v>
      </c>
      <c r="N911" s="351">
        <f t="shared" si="9"/>
        <v>0</v>
      </c>
    </row>
    <row r="912" spans="1:14" s="206" customFormat="1" ht="16.5" x14ac:dyDescent="0.3">
      <c r="A912" s="435">
        <v>588</v>
      </c>
      <c r="B912" s="369" t="s">
        <v>1582</v>
      </c>
      <c r="C912" s="366" t="s">
        <v>936</v>
      </c>
      <c r="D912" s="367" t="s">
        <v>1297</v>
      </c>
      <c r="E912" s="375">
        <v>43891</v>
      </c>
      <c r="F912" s="368" t="s">
        <v>667</v>
      </c>
      <c r="G912" s="368">
        <v>2020</v>
      </c>
      <c r="H912" s="457">
        <f t="shared" si="8"/>
        <v>195200</v>
      </c>
      <c r="I912" s="366" t="s">
        <v>591</v>
      </c>
      <c r="J912" s="368" t="s">
        <v>716</v>
      </c>
      <c r="K912" s="59"/>
      <c r="L912" s="59"/>
      <c r="M912" s="528">
        <v>97600</v>
      </c>
      <c r="N912" s="351">
        <f t="shared" si="9"/>
        <v>0</v>
      </c>
    </row>
    <row r="913" spans="1:14" s="206" customFormat="1" ht="16.5" x14ac:dyDescent="0.3">
      <c r="A913" s="435">
        <v>589</v>
      </c>
      <c r="B913" s="369" t="s">
        <v>1583</v>
      </c>
      <c r="C913" s="366" t="s">
        <v>936</v>
      </c>
      <c r="D913" s="367" t="s">
        <v>1297</v>
      </c>
      <c r="E913" s="375">
        <v>43891</v>
      </c>
      <c r="F913" s="368" t="s">
        <v>667</v>
      </c>
      <c r="G913" s="368">
        <v>2020</v>
      </c>
      <c r="H913" s="457">
        <f t="shared" si="8"/>
        <v>79200</v>
      </c>
      <c r="I913" s="366" t="s">
        <v>591</v>
      </c>
      <c r="J913" s="368" t="s">
        <v>716</v>
      </c>
      <c r="K913" s="59"/>
      <c r="L913" s="59"/>
      <c r="M913" s="528">
        <v>39600</v>
      </c>
      <c r="N913" s="351">
        <f t="shared" si="9"/>
        <v>0</v>
      </c>
    </row>
    <row r="914" spans="1:14" s="206" customFormat="1" ht="16.5" x14ac:dyDescent="0.3">
      <c r="A914" s="435">
        <v>590</v>
      </c>
      <c r="B914" s="369" t="s">
        <v>1584</v>
      </c>
      <c r="C914" s="366" t="s">
        <v>936</v>
      </c>
      <c r="D914" s="367" t="s">
        <v>1297</v>
      </c>
      <c r="E914" s="375">
        <v>43891</v>
      </c>
      <c r="F914" s="368" t="s">
        <v>667</v>
      </c>
      <c r="G914" s="368">
        <v>2020</v>
      </c>
      <c r="H914" s="457">
        <f t="shared" si="8"/>
        <v>103800</v>
      </c>
      <c r="I914" s="366" t="s">
        <v>591</v>
      </c>
      <c r="J914" s="368" t="s">
        <v>716</v>
      </c>
      <c r="K914" s="59"/>
      <c r="L914" s="59"/>
      <c r="M914" s="531">
        <v>51900</v>
      </c>
      <c r="N914" s="351">
        <f t="shared" si="9"/>
        <v>0</v>
      </c>
    </row>
    <row r="915" spans="1:14" s="206" customFormat="1" ht="16.5" x14ac:dyDescent="0.3">
      <c r="A915" s="435">
        <v>591</v>
      </c>
      <c r="B915" s="369" t="s">
        <v>1585</v>
      </c>
      <c r="C915" s="366" t="s">
        <v>936</v>
      </c>
      <c r="D915" s="367" t="s">
        <v>1297</v>
      </c>
      <c r="E915" s="375">
        <v>43891</v>
      </c>
      <c r="F915" s="368" t="s">
        <v>667</v>
      </c>
      <c r="G915" s="368">
        <v>2020</v>
      </c>
      <c r="H915" s="457">
        <f t="shared" si="8"/>
        <v>66800</v>
      </c>
      <c r="I915" s="366" t="s">
        <v>591</v>
      </c>
      <c r="J915" s="368" t="s">
        <v>716</v>
      </c>
      <c r="K915" s="59"/>
      <c r="L915" s="59"/>
      <c r="M915" s="528">
        <v>33400</v>
      </c>
      <c r="N915" s="351">
        <f t="shared" si="9"/>
        <v>0</v>
      </c>
    </row>
    <row r="916" spans="1:14" s="206" customFormat="1" ht="16.5" x14ac:dyDescent="0.3">
      <c r="A916" s="435">
        <v>592</v>
      </c>
      <c r="B916" s="369" t="s">
        <v>1586</v>
      </c>
      <c r="C916" s="366" t="s">
        <v>936</v>
      </c>
      <c r="D916" s="367" t="s">
        <v>1297</v>
      </c>
      <c r="E916" s="375">
        <v>43891</v>
      </c>
      <c r="F916" s="368" t="s">
        <v>667</v>
      </c>
      <c r="G916" s="368">
        <v>2020</v>
      </c>
      <c r="H916" s="457">
        <f t="shared" si="8"/>
        <v>132000</v>
      </c>
      <c r="I916" s="366" t="s">
        <v>591</v>
      </c>
      <c r="J916" s="368" t="s">
        <v>716</v>
      </c>
      <c r="K916" s="59"/>
      <c r="L916" s="59"/>
      <c r="M916" s="528">
        <v>66000</v>
      </c>
      <c r="N916" s="351">
        <f t="shared" si="9"/>
        <v>0</v>
      </c>
    </row>
    <row r="917" spans="1:14" s="206" customFormat="1" ht="16.5" x14ac:dyDescent="0.3">
      <c r="A917" s="435">
        <v>593</v>
      </c>
      <c r="B917" s="369" t="s">
        <v>1587</v>
      </c>
      <c r="C917" s="366" t="s">
        <v>936</v>
      </c>
      <c r="D917" s="367" t="s">
        <v>1297</v>
      </c>
      <c r="E917" s="375">
        <v>43891</v>
      </c>
      <c r="F917" s="368" t="s">
        <v>667</v>
      </c>
      <c r="G917" s="368">
        <v>2020</v>
      </c>
      <c r="H917" s="457">
        <f t="shared" si="8"/>
        <v>98400</v>
      </c>
      <c r="I917" s="366" t="s">
        <v>591</v>
      </c>
      <c r="J917" s="368" t="s">
        <v>716</v>
      </c>
      <c r="K917" s="59"/>
      <c r="L917" s="59"/>
      <c r="M917" s="528">
        <v>49200</v>
      </c>
      <c r="N917" s="351">
        <f t="shared" si="9"/>
        <v>0</v>
      </c>
    </row>
    <row r="918" spans="1:14" s="206" customFormat="1" ht="16.5" x14ac:dyDescent="0.3">
      <c r="A918" s="435">
        <v>594</v>
      </c>
      <c r="B918" s="369" t="s">
        <v>1588</v>
      </c>
      <c r="C918" s="366" t="s">
        <v>936</v>
      </c>
      <c r="D918" s="367" t="s">
        <v>1297</v>
      </c>
      <c r="E918" s="375">
        <v>43891</v>
      </c>
      <c r="F918" s="368" t="s">
        <v>667</v>
      </c>
      <c r="G918" s="368">
        <v>2020</v>
      </c>
      <c r="H918" s="457">
        <f t="shared" si="8"/>
        <v>88000</v>
      </c>
      <c r="I918" s="366" t="s">
        <v>591</v>
      </c>
      <c r="J918" s="368" t="s">
        <v>716</v>
      </c>
      <c r="K918" s="59"/>
      <c r="L918" s="59"/>
      <c r="M918" s="529">
        <v>44000</v>
      </c>
      <c r="N918" s="351">
        <f t="shared" si="9"/>
        <v>0</v>
      </c>
    </row>
    <row r="919" spans="1:14" s="206" customFormat="1" ht="16.5" x14ac:dyDescent="0.3">
      <c r="A919" s="435">
        <v>595</v>
      </c>
      <c r="B919" s="369" t="s">
        <v>1589</v>
      </c>
      <c r="C919" s="366" t="s">
        <v>936</v>
      </c>
      <c r="D919" s="367" t="s">
        <v>1297</v>
      </c>
      <c r="E919" s="375">
        <v>43891</v>
      </c>
      <c r="F919" s="368" t="s">
        <v>667</v>
      </c>
      <c r="G919" s="368">
        <v>2020</v>
      </c>
      <c r="H919" s="457">
        <f t="shared" si="8"/>
        <v>84400</v>
      </c>
      <c r="I919" s="366" t="s">
        <v>591</v>
      </c>
      <c r="J919" s="368" t="s">
        <v>716</v>
      </c>
      <c r="K919" s="59"/>
      <c r="L919" s="59"/>
      <c r="M919" s="528">
        <v>42200</v>
      </c>
      <c r="N919" s="351">
        <f t="shared" si="9"/>
        <v>0</v>
      </c>
    </row>
    <row r="920" spans="1:14" s="206" customFormat="1" ht="16.5" x14ac:dyDescent="0.3">
      <c r="A920" s="435">
        <v>596</v>
      </c>
      <c r="B920" s="369" t="s">
        <v>1590</v>
      </c>
      <c r="C920" s="366" t="s">
        <v>936</v>
      </c>
      <c r="D920" s="367" t="s">
        <v>1297</v>
      </c>
      <c r="E920" s="375">
        <v>43891</v>
      </c>
      <c r="F920" s="368" t="s">
        <v>667</v>
      </c>
      <c r="G920" s="368">
        <v>2020</v>
      </c>
      <c r="H920" s="457">
        <f t="shared" si="8"/>
        <v>79200</v>
      </c>
      <c r="I920" s="366" t="s">
        <v>591</v>
      </c>
      <c r="J920" s="368" t="s">
        <v>716</v>
      </c>
      <c r="K920" s="59"/>
      <c r="L920" s="59"/>
      <c r="M920" s="528">
        <v>39600</v>
      </c>
      <c r="N920" s="351">
        <f t="shared" si="9"/>
        <v>0</v>
      </c>
    </row>
    <row r="921" spans="1:14" s="206" customFormat="1" ht="16.5" x14ac:dyDescent="0.3">
      <c r="A921" s="435">
        <v>597</v>
      </c>
      <c r="B921" s="369" t="s">
        <v>1591</v>
      </c>
      <c r="C921" s="366" t="s">
        <v>936</v>
      </c>
      <c r="D921" s="367" t="s">
        <v>1297</v>
      </c>
      <c r="E921" s="375">
        <v>43891</v>
      </c>
      <c r="F921" s="368" t="s">
        <v>667</v>
      </c>
      <c r="G921" s="368">
        <v>2020</v>
      </c>
      <c r="H921" s="457">
        <f t="shared" si="8"/>
        <v>140800</v>
      </c>
      <c r="I921" s="366" t="s">
        <v>591</v>
      </c>
      <c r="J921" s="368" t="s">
        <v>716</v>
      </c>
      <c r="K921" s="59"/>
      <c r="L921" s="59"/>
      <c r="M921" s="528">
        <v>70400</v>
      </c>
      <c r="N921" s="351">
        <f t="shared" si="9"/>
        <v>0</v>
      </c>
    </row>
    <row r="922" spans="1:14" s="206" customFormat="1" ht="16.5" x14ac:dyDescent="0.3">
      <c r="A922" s="435">
        <v>598</v>
      </c>
      <c r="B922" s="369" t="s">
        <v>1592</v>
      </c>
      <c r="C922" s="366" t="s">
        <v>936</v>
      </c>
      <c r="D922" s="367" t="s">
        <v>1297</v>
      </c>
      <c r="E922" s="375">
        <v>43891</v>
      </c>
      <c r="F922" s="368" t="s">
        <v>667</v>
      </c>
      <c r="G922" s="368">
        <v>2020</v>
      </c>
      <c r="H922" s="457">
        <f t="shared" si="8"/>
        <v>70400</v>
      </c>
      <c r="I922" s="366" t="s">
        <v>591</v>
      </c>
      <c r="J922" s="368" t="s">
        <v>716</v>
      </c>
      <c r="K922" s="59"/>
      <c r="L922" s="59"/>
      <c r="M922" s="528">
        <v>35200</v>
      </c>
      <c r="N922" s="351">
        <f t="shared" si="9"/>
        <v>0</v>
      </c>
    </row>
    <row r="923" spans="1:14" s="206" customFormat="1" ht="16.5" x14ac:dyDescent="0.3">
      <c r="A923" s="435">
        <v>599</v>
      </c>
      <c r="B923" s="369" t="s">
        <v>1593</v>
      </c>
      <c r="C923" s="366" t="s">
        <v>936</v>
      </c>
      <c r="D923" s="367" t="s">
        <v>1297</v>
      </c>
      <c r="E923" s="375">
        <v>43891</v>
      </c>
      <c r="F923" s="368" t="s">
        <v>667</v>
      </c>
      <c r="G923" s="368">
        <v>2020</v>
      </c>
      <c r="H923" s="457">
        <f t="shared" si="8"/>
        <v>98400</v>
      </c>
      <c r="I923" s="366" t="s">
        <v>591</v>
      </c>
      <c r="J923" s="368" t="s">
        <v>716</v>
      </c>
      <c r="K923" s="59"/>
      <c r="L923" s="59"/>
      <c r="M923" s="528">
        <v>49200</v>
      </c>
      <c r="N923" s="351">
        <f t="shared" si="9"/>
        <v>0</v>
      </c>
    </row>
    <row r="924" spans="1:14" s="206" customFormat="1" ht="16.5" x14ac:dyDescent="0.3">
      <c r="A924" s="435">
        <v>600</v>
      </c>
      <c r="B924" s="369" t="s">
        <v>1594</v>
      </c>
      <c r="C924" s="366" t="s">
        <v>936</v>
      </c>
      <c r="D924" s="367" t="s">
        <v>1297</v>
      </c>
      <c r="E924" s="375">
        <v>43891</v>
      </c>
      <c r="F924" s="368" t="s">
        <v>667</v>
      </c>
      <c r="G924" s="368">
        <v>2020</v>
      </c>
      <c r="H924" s="457">
        <f t="shared" si="8"/>
        <v>74800</v>
      </c>
      <c r="I924" s="366" t="s">
        <v>591</v>
      </c>
      <c r="J924" s="368" t="s">
        <v>716</v>
      </c>
      <c r="K924" s="59"/>
      <c r="L924" s="59"/>
      <c r="M924" s="528">
        <v>37400</v>
      </c>
      <c r="N924" s="351">
        <f t="shared" si="9"/>
        <v>0</v>
      </c>
    </row>
    <row r="925" spans="1:14" s="206" customFormat="1" ht="16.5" x14ac:dyDescent="0.3">
      <c r="A925" s="435">
        <v>601</v>
      </c>
      <c r="B925" s="369" t="s">
        <v>1595</v>
      </c>
      <c r="C925" s="366" t="s">
        <v>936</v>
      </c>
      <c r="D925" s="367" t="s">
        <v>1297</v>
      </c>
      <c r="E925" s="375">
        <v>43891</v>
      </c>
      <c r="F925" s="368" t="s">
        <v>667</v>
      </c>
      <c r="G925" s="368">
        <v>2020</v>
      </c>
      <c r="H925" s="457">
        <f t="shared" si="8"/>
        <v>61600</v>
      </c>
      <c r="I925" s="366" t="s">
        <v>591</v>
      </c>
      <c r="J925" s="368" t="s">
        <v>716</v>
      </c>
      <c r="K925" s="59"/>
      <c r="L925" s="59"/>
      <c r="M925" s="528">
        <v>30800</v>
      </c>
      <c r="N925" s="351">
        <f t="shared" si="9"/>
        <v>0</v>
      </c>
    </row>
    <row r="926" spans="1:14" s="206" customFormat="1" ht="16.5" x14ac:dyDescent="0.3">
      <c r="A926" s="435">
        <v>602</v>
      </c>
      <c r="B926" s="369" t="s">
        <v>1596</v>
      </c>
      <c r="C926" s="366" t="s">
        <v>936</v>
      </c>
      <c r="D926" s="367" t="s">
        <v>1297</v>
      </c>
      <c r="E926" s="375">
        <v>43891</v>
      </c>
      <c r="F926" s="368" t="s">
        <v>667</v>
      </c>
      <c r="G926" s="368">
        <v>2020</v>
      </c>
      <c r="H926" s="457">
        <f t="shared" si="8"/>
        <v>66000</v>
      </c>
      <c r="I926" s="366" t="s">
        <v>591</v>
      </c>
      <c r="J926" s="368" t="s">
        <v>716</v>
      </c>
      <c r="K926" s="59"/>
      <c r="L926" s="59"/>
      <c r="M926" s="531">
        <v>33000</v>
      </c>
      <c r="N926" s="351">
        <f t="shared" si="9"/>
        <v>0</v>
      </c>
    </row>
    <row r="927" spans="1:14" s="206" customFormat="1" ht="16.5" x14ac:dyDescent="0.3">
      <c r="A927" s="435">
        <v>603</v>
      </c>
      <c r="B927" s="369" t="s">
        <v>1597</v>
      </c>
      <c r="C927" s="366" t="s">
        <v>936</v>
      </c>
      <c r="D927" s="367" t="s">
        <v>1297</v>
      </c>
      <c r="E927" s="375">
        <v>43891</v>
      </c>
      <c r="F927" s="368" t="s">
        <v>667</v>
      </c>
      <c r="G927" s="368">
        <v>2020</v>
      </c>
      <c r="H927" s="457">
        <f t="shared" si="8"/>
        <v>70400</v>
      </c>
      <c r="I927" s="366" t="s">
        <v>591</v>
      </c>
      <c r="J927" s="368" t="s">
        <v>716</v>
      </c>
      <c r="K927" s="59"/>
      <c r="L927" s="59"/>
      <c r="M927" s="528">
        <v>35200</v>
      </c>
      <c r="N927" s="351">
        <f t="shared" si="9"/>
        <v>0</v>
      </c>
    </row>
    <row r="928" spans="1:14" s="206" customFormat="1" ht="16.5" x14ac:dyDescent="0.3">
      <c r="A928" s="435">
        <v>604</v>
      </c>
      <c r="B928" s="369" t="s">
        <v>1598</v>
      </c>
      <c r="C928" s="366" t="s">
        <v>936</v>
      </c>
      <c r="D928" s="367" t="s">
        <v>1297</v>
      </c>
      <c r="E928" s="375">
        <v>43891</v>
      </c>
      <c r="F928" s="368" t="s">
        <v>667</v>
      </c>
      <c r="G928" s="368">
        <v>2020</v>
      </c>
      <c r="H928" s="457">
        <f t="shared" si="8"/>
        <v>103800</v>
      </c>
      <c r="I928" s="366" t="s">
        <v>591</v>
      </c>
      <c r="J928" s="368" t="s">
        <v>716</v>
      </c>
      <c r="K928" s="59"/>
      <c r="L928" s="59"/>
      <c r="M928" s="531">
        <v>51900</v>
      </c>
      <c r="N928" s="351"/>
    </row>
    <row r="929" spans="1:14" s="206" customFormat="1" ht="16.5" x14ac:dyDescent="0.3">
      <c r="A929" s="435">
        <v>605</v>
      </c>
      <c r="B929" s="369" t="s">
        <v>1599</v>
      </c>
      <c r="C929" s="366" t="s">
        <v>936</v>
      </c>
      <c r="D929" s="367" t="s">
        <v>1297</v>
      </c>
      <c r="E929" s="375">
        <v>43891</v>
      </c>
      <c r="F929" s="368" t="s">
        <v>667</v>
      </c>
      <c r="G929" s="368">
        <v>2020</v>
      </c>
      <c r="H929" s="457">
        <f t="shared" si="8"/>
        <v>79200</v>
      </c>
      <c r="I929" s="366" t="s">
        <v>591</v>
      </c>
      <c r="J929" s="368" t="s">
        <v>716</v>
      </c>
      <c r="K929" s="59"/>
      <c r="L929" s="59"/>
      <c r="M929" s="528">
        <v>39600</v>
      </c>
      <c r="N929" s="351"/>
    </row>
    <row r="930" spans="1:14" s="206" customFormat="1" ht="16.5" x14ac:dyDescent="0.3">
      <c r="A930" s="435">
        <v>606</v>
      </c>
      <c r="B930" s="369" t="s">
        <v>1600</v>
      </c>
      <c r="C930" s="366" t="s">
        <v>936</v>
      </c>
      <c r="D930" s="367" t="s">
        <v>1297</v>
      </c>
      <c r="E930" s="375">
        <v>43891</v>
      </c>
      <c r="F930" s="368" t="s">
        <v>667</v>
      </c>
      <c r="G930" s="368">
        <v>2020</v>
      </c>
      <c r="H930" s="457">
        <f t="shared" si="8"/>
        <v>38600</v>
      </c>
      <c r="I930" s="366" t="s">
        <v>591</v>
      </c>
      <c r="J930" s="368" t="s">
        <v>716</v>
      </c>
      <c r="K930" s="59"/>
      <c r="L930" s="59"/>
      <c r="M930" s="528">
        <v>19300</v>
      </c>
      <c r="N930" s="351"/>
    </row>
    <row r="931" spans="1:14" s="206" customFormat="1" ht="16.5" x14ac:dyDescent="0.3">
      <c r="A931" s="366"/>
      <c r="B931" s="396" t="s">
        <v>1026</v>
      </c>
      <c r="C931" s="368"/>
      <c r="D931" s="416"/>
      <c r="E931" s="366"/>
      <c r="F931" s="425"/>
      <c r="G931" s="417"/>
      <c r="H931" s="426">
        <f>SUM(H889:H930)</f>
        <v>30885800</v>
      </c>
      <c r="I931" s="368"/>
      <c r="J931" s="368"/>
      <c r="K931" s="59"/>
      <c r="L931" s="59"/>
      <c r="M931" s="528"/>
      <c r="N931" s="351"/>
    </row>
    <row r="932" spans="1:14" s="206" customFormat="1" ht="16.5" x14ac:dyDescent="0.3">
      <c r="A932" s="427"/>
      <c r="B932" s="428"/>
      <c r="C932" s="387"/>
      <c r="D932" s="428"/>
      <c r="E932" s="383"/>
      <c r="F932" s="429"/>
      <c r="G932" s="387"/>
      <c r="H932" s="430"/>
      <c r="I932" s="387"/>
      <c r="J932" s="387"/>
      <c r="K932" s="59"/>
      <c r="L932" s="59"/>
      <c r="M932" s="528"/>
      <c r="N932" s="351"/>
    </row>
    <row r="933" spans="1:14" s="206" customFormat="1" x14ac:dyDescent="0.25">
      <c r="A933" s="588" t="s">
        <v>246</v>
      </c>
      <c r="B933" s="360" t="s">
        <v>571</v>
      </c>
      <c r="C933" s="590" t="s">
        <v>572</v>
      </c>
      <c r="D933" s="590"/>
      <c r="E933" s="590"/>
      <c r="F933" s="489" t="s">
        <v>573</v>
      </c>
      <c r="G933" s="489" t="s">
        <v>574</v>
      </c>
      <c r="H933" s="361" t="s">
        <v>575</v>
      </c>
      <c r="I933" s="486" t="s">
        <v>576</v>
      </c>
      <c r="J933" s="591" t="s">
        <v>577</v>
      </c>
      <c r="K933" s="59"/>
      <c r="L933" s="59"/>
      <c r="M933" s="528"/>
      <c r="N933" s="351"/>
    </row>
    <row r="934" spans="1:14" s="206" customFormat="1" x14ac:dyDescent="0.25">
      <c r="A934" s="589"/>
      <c r="B934" s="362" t="s">
        <v>578</v>
      </c>
      <c r="C934" s="484" t="s">
        <v>579</v>
      </c>
      <c r="D934" s="484" t="s">
        <v>580</v>
      </c>
      <c r="E934" s="484" t="s">
        <v>581</v>
      </c>
      <c r="F934" s="490" t="s">
        <v>582</v>
      </c>
      <c r="G934" s="490" t="s">
        <v>583</v>
      </c>
      <c r="H934" s="363" t="s">
        <v>583</v>
      </c>
      <c r="I934" s="487" t="s">
        <v>584</v>
      </c>
      <c r="J934" s="591"/>
      <c r="K934" s="59"/>
      <c r="L934" s="59"/>
      <c r="M934" s="528"/>
      <c r="N934" s="351"/>
    </row>
    <row r="935" spans="1:14" s="206" customFormat="1" ht="16.5" x14ac:dyDescent="0.3">
      <c r="A935" s="366"/>
      <c r="B935" s="396" t="s">
        <v>1027</v>
      </c>
      <c r="C935" s="368"/>
      <c r="D935" s="416"/>
      <c r="E935" s="366"/>
      <c r="F935" s="425"/>
      <c r="G935" s="417"/>
      <c r="H935" s="426">
        <f>H931</f>
        <v>30885800</v>
      </c>
      <c r="I935" s="368"/>
      <c r="J935" s="368"/>
      <c r="K935" s="59"/>
      <c r="L935" s="59"/>
      <c r="M935" s="528"/>
      <c r="N935" s="351"/>
    </row>
    <row r="936" spans="1:14" s="206" customFormat="1" ht="16.5" x14ac:dyDescent="0.3">
      <c r="A936" s="435">
        <v>607</v>
      </c>
      <c r="B936" s="369" t="s">
        <v>1601</v>
      </c>
      <c r="C936" s="366" t="s">
        <v>936</v>
      </c>
      <c r="D936" s="367" t="s">
        <v>1297</v>
      </c>
      <c r="E936" s="375">
        <v>43891</v>
      </c>
      <c r="F936" s="368" t="s">
        <v>667</v>
      </c>
      <c r="G936" s="368">
        <v>2020</v>
      </c>
      <c r="H936" s="457">
        <f t="shared" si="8"/>
        <v>96800</v>
      </c>
      <c r="I936" s="366" t="s">
        <v>591</v>
      </c>
      <c r="J936" s="368" t="s">
        <v>716</v>
      </c>
      <c r="K936" s="59"/>
      <c r="L936" s="59"/>
      <c r="M936" s="528">
        <v>48400</v>
      </c>
      <c r="N936" s="351"/>
    </row>
    <row r="937" spans="1:14" s="206" customFormat="1" ht="16.5" x14ac:dyDescent="0.3">
      <c r="A937" s="435">
        <v>608</v>
      </c>
      <c r="B937" s="369" t="s">
        <v>1602</v>
      </c>
      <c r="C937" s="366" t="s">
        <v>936</v>
      </c>
      <c r="D937" s="367" t="s">
        <v>1297</v>
      </c>
      <c r="E937" s="375">
        <v>43891</v>
      </c>
      <c r="F937" s="368" t="s">
        <v>667</v>
      </c>
      <c r="G937" s="368">
        <v>2020</v>
      </c>
      <c r="H937" s="457">
        <f t="shared" si="8"/>
        <v>86200</v>
      </c>
      <c r="I937" s="366" t="s">
        <v>591</v>
      </c>
      <c r="J937" s="368" t="s">
        <v>716</v>
      </c>
      <c r="K937" s="59"/>
      <c r="L937" s="59"/>
      <c r="M937" s="528">
        <v>43100</v>
      </c>
      <c r="N937" s="351"/>
    </row>
    <row r="938" spans="1:14" s="206" customFormat="1" ht="16.5" x14ac:dyDescent="0.3">
      <c r="A938" s="435">
        <v>609</v>
      </c>
      <c r="B938" s="369" t="s">
        <v>1603</v>
      </c>
      <c r="C938" s="366" t="s">
        <v>936</v>
      </c>
      <c r="D938" s="367" t="s">
        <v>1297</v>
      </c>
      <c r="E938" s="375">
        <v>43891</v>
      </c>
      <c r="F938" s="368" t="s">
        <v>667</v>
      </c>
      <c r="G938" s="368">
        <v>2020</v>
      </c>
      <c r="H938" s="457">
        <f t="shared" si="8"/>
        <v>96800</v>
      </c>
      <c r="I938" s="366" t="s">
        <v>591</v>
      </c>
      <c r="J938" s="368" t="s">
        <v>716</v>
      </c>
      <c r="K938" s="59"/>
      <c r="L938" s="59"/>
      <c r="M938" s="528">
        <v>48400</v>
      </c>
      <c r="N938" s="351"/>
    </row>
    <row r="939" spans="1:14" s="206" customFormat="1" ht="16.5" x14ac:dyDescent="0.3">
      <c r="A939" s="435">
        <v>610</v>
      </c>
      <c r="B939" s="369" t="s">
        <v>1604</v>
      </c>
      <c r="C939" s="366" t="s">
        <v>936</v>
      </c>
      <c r="D939" s="367" t="s">
        <v>1297</v>
      </c>
      <c r="E939" s="375">
        <v>43891</v>
      </c>
      <c r="F939" s="368" t="s">
        <v>667</v>
      </c>
      <c r="G939" s="368">
        <v>2020</v>
      </c>
      <c r="H939" s="457">
        <f t="shared" si="8"/>
        <v>114400</v>
      </c>
      <c r="I939" s="366" t="s">
        <v>591</v>
      </c>
      <c r="J939" s="368" t="s">
        <v>716</v>
      </c>
      <c r="K939" s="59"/>
      <c r="L939" s="59"/>
      <c r="M939" s="528">
        <v>57200</v>
      </c>
      <c r="N939" s="351"/>
    </row>
    <row r="940" spans="1:14" s="206" customFormat="1" ht="16.5" x14ac:dyDescent="0.3">
      <c r="A940" s="435">
        <v>611</v>
      </c>
      <c r="B940" s="369" t="s">
        <v>1605</v>
      </c>
      <c r="C940" s="366" t="s">
        <v>936</v>
      </c>
      <c r="D940" s="367" t="s">
        <v>1297</v>
      </c>
      <c r="E940" s="375">
        <v>43891</v>
      </c>
      <c r="F940" s="368" t="s">
        <v>667</v>
      </c>
      <c r="G940" s="368">
        <v>2020</v>
      </c>
      <c r="H940" s="457">
        <f t="shared" si="8"/>
        <v>112600</v>
      </c>
      <c r="I940" s="366" t="s">
        <v>591</v>
      </c>
      <c r="J940" s="368" t="s">
        <v>716</v>
      </c>
      <c r="K940" s="59"/>
      <c r="L940" s="59"/>
      <c r="M940" s="528">
        <v>56300</v>
      </c>
      <c r="N940" s="351"/>
    </row>
    <row r="941" spans="1:14" s="206" customFormat="1" ht="16.5" x14ac:dyDescent="0.3">
      <c r="A941" s="435">
        <v>612</v>
      </c>
      <c r="B941" s="369" t="s">
        <v>1606</v>
      </c>
      <c r="C941" s="366" t="s">
        <v>936</v>
      </c>
      <c r="D941" s="367" t="s">
        <v>1297</v>
      </c>
      <c r="E941" s="375">
        <v>43891</v>
      </c>
      <c r="F941" s="368" t="s">
        <v>667</v>
      </c>
      <c r="G941" s="368">
        <v>2020</v>
      </c>
      <c r="H941" s="457">
        <f t="shared" si="8"/>
        <v>75600</v>
      </c>
      <c r="I941" s="366" t="s">
        <v>591</v>
      </c>
      <c r="J941" s="368" t="s">
        <v>716</v>
      </c>
      <c r="K941" s="59"/>
      <c r="L941" s="59"/>
      <c r="M941" s="531">
        <v>37800</v>
      </c>
      <c r="N941" s="351"/>
    </row>
    <row r="942" spans="1:14" s="206" customFormat="1" ht="16.5" x14ac:dyDescent="0.3">
      <c r="A942" s="435">
        <v>613</v>
      </c>
      <c r="B942" s="369" t="s">
        <v>1607</v>
      </c>
      <c r="C942" s="366" t="s">
        <v>936</v>
      </c>
      <c r="D942" s="367" t="s">
        <v>1297</v>
      </c>
      <c r="E942" s="375">
        <v>43891</v>
      </c>
      <c r="F942" s="368" t="s">
        <v>667</v>
      </c>
      <c r="G942" s="368">
        <v>2020</v>
      </c>
      <c r="H942" s="457">
        <f t="shared" si="8"/>
        <v>66000</v>
      </c>
      <c r="I942" s="366" t="s">
        <v>591</v>
      </c>
      <c r="J942" s="368" t="s">
        <v>716</v>
      </c>
      <c r="K942" s="59"/>
      <c r="L942" s="59"/>
      <c r="M942" s="531">
        <v>33000</v>
      </c>
      <c r="N942" s="351">
        <f t="shared" si="9"/>
        <v>0</v>
      </c>
    </row>
    <row r="943" spans="1:14" s="206" customFormat="1" ht="16.5" x14ac:dyDescent="0.3">
      <c r="A943" s="435">
        <v>614</v>
      </c>
      <c r="B943" s="369" t="s">
        <v>1608</v>
      </c>
      <c r="C943" s="366" t="s">
        <v>936</v>
      </c>
      <c r="D943" s="367" t="s">
        <v>1297</v>
      </c>
      <c r="E943" s="375">
        <v>43891</v>
      </c>
      <c r="F943" s="368" t="s">
        <v>667</v>
      </c>
      <c r="G943" s="368">
        <v>2020</v>
      </c>
      <c r="H943" s="457">
        <f t="shared" si="8"/>
        <v>132000</v>
      </c>
      <c r="I943" s="366" t="s">
        <v>591</v>
      </c>
      <c r="J943" s="368" t="s">
        <v>716</v>
      </c>
      <c r="K943" s="59"/>
      <c r="L943" s="59"/>
      <c r="M943" s="528">
        <v>66000</v>
      </c>
      <c r="N943" s="351">
        <f t="shared" si="9"/>
        <v>0</v>
      </c>
    </row>
    <row r="944" spans="1:14" s="206" customFormat="1" ht="16.5" x14ac:dyDescent="0.3">
      <c r="A944" s="435">
        <v>615</v>
      </c>
      <c r="B944" s="369" t="s">
        <v>1609</v>
      </c>
      <c r="C944" s="366" t="s">
        <v>936</v>
      </c>
      <c r="D944" s="367" t="s">
        <v>1297</v>
      </c>
      <c r="E944" s="375">
        <v>43891</v>
      </c>
      <c r="F944" s="368" t="s">
        <v>667</v>
      </c>
      <c r="G944" s="368">
        <v>2020</v>
      </c>
      <c r="H944" s="457">
        <f t="shared" si="8"/>
        <v>253400</v>
      </c>
      <c r="I944" s="366" t="s">
        <v>591</v>
      </c>
      <c r="J944" s="368" t="s">
        <v>716</v>
      </c>
      <c r="K944" s="59"/>
      <c r="L944" s="59"/>
      <c r="M944" s="528">
        <v>126700</v>
      </c>
      <c r="N944" s="351">
        <f t="shared" si="9"/>
        <v>0</v>
      </c>
    </row>
    <row r="945" spans="1:14" s="206" customFormat="1" ht="16.5" x14ac:dyDescent="0.3">
      <c r="A945" s="435">
        <v>616</v>
      </c>
      <c r="B945" s="369" t="s">
        <v>1610</v>
      </c>
      <c r="C945" s="366" t="s">
        <v>936</v>
      </c>
      <c r="D945" s="367" t="s">
        <v>1297</v>
      </c>
      <c r="E945" s="375">
        <v>43891</v>
      </c>
      <c r="F945" s="368" t="s">
        <v>667</v>
      </c>
      <c r="G945" s="368">
        <v>2020</v>
      </c>
      <c r="H945" s="457">
        <f t="shared" si="8"/>
        <v>79200</v>
      </c>
      <c r="I945" s="366" t="s">
        <v>591</v>
      </c>
      <c r="J945" s="368" t="s">
        <v>716</v>
      </c>
      <c r="K945" s="59"/>
      <c r="L945" s="59"/>
      <c r="M945" s="528">
        <v>39600</v>
      </c>
      <c r="N945" s="351">
        <f t="shared" si="9"/>
        <v>0</v>
      </c>
    </row>
    <row r="946" spans="1:14" s="206" customFormat="1" ht="16.5" x14ac:dyDescent="0.3">
      <c r="A946" s="435">
        <v>617</v>
      </c>
      <c r="B946" s="369" t="s">
        <v>1611</v>
      </c>
      <c r="C946" s="366" t="s">
        <v>936</v>
      </c>
      <c r="D946" s="367" t="s">
        <v>1297</v>
      </c>
      <c r="E946" s="375">
        <v>43891</v>
      </c>
      <c r="F946" s="368" t="s">
        <v>667</v>
      </c>
      <c r="G946" s="368">
        <v>2020</v>
      </c>
      <c r="H946" s="457">
        <f t="shared" si="8"/>
        <v>84400</v>
      </c>
      <c r="I946" s="366" t="s">
        <v>591</v>
      </c>
      <c r="J946" s="368" t="s">
        <v>716</v>
      </c>
      <c r="K946" s="59"/>
      <c r="L946" s="59"/>
      <c r="M946" s="528">
        <v>42200</v>
      </c>
      <c r="N946" s="351">
        <f t="shared" si="9"/>
        <v>0</v>
      </c>
    </row>
    <row r="947" spans="1:14" s="206" customFormat="1" ht="16.5" x14ac:dyDescent="0.3">
      <c r="A947" s="435">
        <v>618</v>
      </c>
      <c r="B947" s="369" t="s">
        <v>1612</v>
      </c>
      <c r="C947" s="366" t="s">
        <v>936</v>
      </c>
      <c r="D947" s="367" t="s">
        <v>1297</v>
      </c>
      <c r="E947" s="375">
        <v>43891</v>
      </c>
      <c r="F947" s="368" t="s">
        <v>667</v>
      </c>
      <c r="G947" s="368">
        <v>2020</v>
      </c>
      <c r="H947" s="457">
        <f t="shared" si="8"/>
        <v>44000</v>
      </c>
      <c r="I947" s="366" t="s">
        <v>591</v>
      </c>
      <c r="J947" s="368" t="s">
        <v>716</v>
      </c>
      <c r="K947" s="59"/>
      <c r="L947" s="59"/>
      <c r="M947" s="528">
        <v>22000</v>
      </c>
      <c r="N947" s="351">
        <f t="shared" si="9"/>
        <v>0</v>
      </c>
    </row>
    <row r="948" spans="1:14" s="206" customFormat="1" ht="16.5" x14ac:dyDescent="0.3">
      <c r="A948" s="435">
        <v>619</v>
      </c>
      <c r="B948" s="369" t="s">
        <v>1613</v>
      </c>
      <c r="C948" s="366" t="s">
        <v>936</v>
      </c>
      <c r="D948" s="367" t="s">
        <v>1297</v>
      </c>
      <c r="E948" s="375">
        <v>43891</v>
      </c>
      <c r="F948" s="368" t="s">
        <v>667</v>
      </c>
      <c r="G948" s="368">
        <v>2020</v>
      </c>
      <c r="H948" s="457">
        <f t="shared" si="8"/>
        <v>61600</v>
      </c>
      <c r="I948" s="366" t="s">
        <v>591</v>
      </c>
      <c r="J948" s="368" t="s">
        <v>716</v>
      </c>
      <c r="K948" s="59"/>
      <c r="L948" s="59"/>
      <c r="M948" s="528">
        <v>30800</v>
      </c>
      <c r="N948" s="351">
        <f t="shared" si="9"/>
        <v>0</v>
      </c>
    </row>
    <row r="949" spans="1:14" s="206" customFormat="1" ht="16.5" x14ac:dyDescent="0.3">
      <c r="A949" s="435">
        <v>620</v>
      </c>
      <c r="B949" s="369" t="s">
        <v>1614</v>
      </c>
      <c r="C949" s="366" t="s">
        <v>936</v>
      </c>
      <c r="D949" s="367" t="s">
        <v>1297</v>
      </c>
      <c r="E949" s="375">
        <v>43891</v>
      </c>
      <c r="F949" s="368" t="s">
        <v>667</v>
      </c>
      <c r="G949" s="368">
        <v>2020</v>
      </c>
      <c r="H949" s="457">
        <f t="shared" si="8"/>
        <v>79200</v>
      </c>
      <c r="I949" s="366" t="s">
        <v>591</v>
      </c>
      <c r="J949" s="368" t="s">
        <v>716</v>
      </c>
      <c r="K949" s="59"/>
      <c r="L949" s="59"/>
      <c r="M949" s="533">
        <v>39600</v>
      </c>
      <c r="N949" s="351">
        <f t="shared" si="9"/>
        <v>0</v>
      </c>
    </row>
    <row r="950" spans="1:14" s="206" customFormat="1" ht="16.5" x14ac:dyDescent="0.3">
      <c r="A950" s="435">
        <v>621</v>
      </c>
      <c r="B950" s="369" t="s">
        <v>1615</v>
      </c>
      <c r="C950" s="366" t="s">
        <v>936</v>
      </c>
      <c r="D950" s="367" t="s">
        <v>1297</v>
      </c>
      <c r="E950" s="375">
        <v>43891</v>
      </c>
      <c r="F950" s="368" t="s">
        <v>667</v>
      </c>
      <c r="G950" s="368">
        <v>2020</v>
      </c>
      <c r="H950" s="457">
        <f t="shared" si="8"/>
        <v>84400</v>
      </c>
      <c r="I950" s="366" t="s">
        <v>591</v>
      </c>
      <c r="J950" s="368" t="s">
        <v>716</v>
      </c>
      <c r="K950" s="59"/>
      <c r="L950" s="59"/>
      <c r="M950" s="528">
        <v>42200</v>
      </c>
      <c r="N950" s="351">
        <f t="shared" si="9"/>
        <v>0</v>
      </c>
    </row>
    <row r="951" spans="1:14" s="206" customFormat="1" ht="16.5" x14ac:dyDescent="0.3">
      <c r="A951" s="435">
        <v>622</v>
      </c>
      <c r="B951" s="369" t="s">
        <v>1616</v>
      </c>
      <c r="C951" s="366" t="s">
        <v>936</v>
      </c>
      <c r="D951" s="367" t="s">
        <v>1297</v>
      </c>
      <c r="E951" s="375">
        <v>43891</v>
      </c>
      <c r="F951" s="368" t="s">
        <v>667</v>
      </c>
      <c r="G951" s="368">
        <v>2020</v>
      </c>
      <c r="H951" s="457">
        <f t="shared" si="8"/>
        <v>88000</v>
      </c>
      <c r="I951" s="366" t="s">
        <v>591</v>
      </c>
      <c r="J951" s="368" t="s">
        <v>716</v>
      </c>
      <c r="K951" s="59"/>
      <c r="L951" s="59"/>
      <c r="M951" s="528">
        <v>44000</v>
      </c>
      <c r="N951" s="351">
        <f t="shared" si="9"/>
        <v>0</v>
      </c>
    </row>
    <row r="952" spans="1:14" s="206" customFormat="1" ht="16.5" x14ac:dyDescent="0.3">
      <c r="A952" s="435">
        <v>623</v>
      </c>
      <c r="B952" s="369" t="s">
        <v>1617</v>
      </c>
      <c r="C952" s="366" t="s">
        <v>936</v>
      </c>
      <c r="D952" s="367" t="s">
        <v>1297</v>
      </c>
      <c r="E952" s="375">
        <v>43891</v>
      </c>
      <c r="F952" s="368" t="s">
        <v>667</v>
      </c>
      <c r="G952" s="368">
        <v>2020</v>
      </c>
      <c r="H952" s="457">
        <f t="shared" ref="H952:H1015" si="10">M952*2</f>
        <v>73800</v>
      </c>
      <c r="I952" s="366" t="s">
        <v>591</v>
      </c>
      <c r="J952" s="368" t="s">
        <v>716</v>
      </c>
      <c r="K952" s="59"/>
      <c r="L952" s="59"/>
      <c r="M952" s="528">
        <v>36900</v>
      </c>
      <c r="N952" s="351">
        <f t="shared" si="9"/>
        <v>0</v>
      </c>
    </row>
    <row r="953" spans="1:14" s="206" customFormat="1" ht="16.5" x14ac:dyDescent="0.3">
      <c r="A953" s="435">
        <v>624</v>
      </c>
      <c r="B953" s="369" t="s">
        <v>1618</v>
      </c>
      <c r="C953" s="366" t="s">
        <v>936</v>
      </c>
      <c r="D953" s="367" t="s">
        <v>1297</v>
      </c>
      <c r="E953" s="375">
        <v>43891</v>
      </c>
      <c r="F953" s="368" t="s">
        <v>667</v>
      </c>
      <c r="G953" s="368">
        <v>2020</v>
      </c>
      <c r="H953" s="457">
        <f t="shared" si="10"/>
        <v>70400</v>
      </c>
      <c r="I953" s="366" t="s">
        <v>591</v>
      </c>
      <c r="J953" s="368" t="s">
        <v>716</v>
      </c>
      <c r="K953" s="59"/>
      <c r="L953" s="59"/>
      <c r="M953" s="528">
        <v>35200</v>
      </c>
      <c r="N953" s="351">
        <f t="shared" si="9"/>
        <v>0</v>
      </c>
    </row>
    <row r="954" spans="1:14" s="206" customFormat="1" ht="16.5" x14ac:dyDescent="0.3">
      <c r="A954" s="435">
        <v>625</v>
      </c>
      <c r="B954" s="369" t="s">
        <v>1619</v>
      </c>
      <c r="C954" s="366" t="s">
        <v>936</v>
      </c>
      <c r="D954" s="367" t="s">
        <v>1297</v>
      </c>
      <c r="E954" s="375">
        <v>43891</v>
      </c>
      <c r="F954" s="368" t="s">
        <v>667</v>
      </c>
      <c r="G954" s="368">
        <v>2020</v>
      </c>
      <c r="H954" s="457">
        <f t="shared" si="10"/>
        <v>110000</v>
      </c>
      <c r="I954" s="366" t="s">
        <v>591</v>
      </c>
      <c r="J954" s="368" t="s">
        <v>716</v>
      </c>
      <c r="K954" s="59"/>
      <c r="L954" s="59"/>
      <c r="M954" s="528">
        <v>55000</v>
      </c>
      <c r="N954" s="351">
        <f t="shared" ref="N954:N1015" si="11">S954*2</f>
        <v>0</v>
      </c>
    </row>
    <row r="955" spans="1:14" s="206" customFormat="1" ht="16.5" x14ac:dyDescent="0.3">
      <c r="A955" s="435">
        <v>626</v>
      </c>
      <c r="B955" s="369" t="s">
        <v>1620</v>
      </c>
      <c r="C955" s="366" t="s">
        <v>936</v>
      </c>
      <c r="D955" s="367" t="s">
        <v>1297</v>
      </c>
      <c r="E955" s="375">
        <v>43891</v>
      </c>
      <c r="F955" s="368" t="s">
        <v>667</v>
      </c>
      <c r="G955" s="368">
        <v>2020</v>
      </c>
      <c r="H955" s="457">
        <f t="shared" si="10"/>
        <v>70400</v>
      </c>
      <c r="I955" s="366" t="s">
        <v>591</v>
      </c>
      <c r="J955" s="368" t="s">
        <v>716</v>
      </c>
      <c r="K955" s="59"/>
      <c r="L955" s="59"/>
      <c r="M955" s="528">
        <v>35200</v>
      </c>
      <c r="N955" s="351">
        <f t="shared" si="11"/>
        <v>0</v>
      </c>
    </row>
    <row r="956" spans="1:14" s="206" customFormat="1" ht="16.5" x14ac:dyDescent="0.3">
      <c r="A956" s="435">
        <v>627</v>
      </c>
      <c r="B956" s="369" t="s">
        <v>1621</v>
      </c>
      <c r="C956" s="366" t="s">
        <v>936</v>
      </c>
      <c r="D956" s="367" t="s">
        <v>1297</v>
      </c>
      <c r="E956" s="375">
        <v>43891</v>
      </c>
      <c r="F956" s="368" t="s">
        <v>667</v>
      </c>
      <c r="G956" s="368">
        <v>2020</v>
      </c>
      <c r="H956" s="457">
        <f t="shared" si="10"/>
        <v>89600</v>
      </c>
      <c r="I956" s="366" t="s">
        <v>591</v>
      </c>
      <c r="J956" s="368" t="s">
        <v>716</v>
      </c>
      <c r="K956" s="59"/>
      <c r="L956" s="59"/>
      <c r="M956" s="528">
        <v>44800</v>
      </c>
      <c r="N956" s="351">
        <f t="shared" si="11"/>
        <v>0</v>
      </c>
    </row>
    <row r="957" spans="1:14" s="206" customFormat="1" ht="16.5" x14ac:dyDescent="0.3">
      <c r="A957" s="435">
        <v>628</v>
      </c>
      <c r="B957" s="369" t="s">
        <v>1622</v>
      </c>
      <c r="C957" s="366" t="s">
        <v>936</v>
      </c>
      <c r="D957" s="367" t="s">
        <v>1297</v>
      </c>
      <c r="E957" s="375">
        <v>43891</v>
      </c>
      <c r="F957" s="368" t="s">
        <v>667</v>
      </c>
      <c r="G957" s="368">
        <v>2020</v>
      </c>
      <c r="H957" s="457">
        <f t="shared" si="10"/>
        <v>86200</v>
      </c>
      <c r="I957" s="366" t="s">
        <v>591</v>
      </c>
      <c r="J957" s="368" t="s">
        <v>716</v>
      </c>
      <c r="K957" s="59"/>
      <c r="L957" s="59"/>
      <c r="M957" s="528">
        <v>43100</v>
      </c>
      <c r="N957" s="351">
        <f t="shared" si="11"/>
        <v>0</v>
      </c>
    </row>
    <row r="958" spans="1:14" s="206" customFormat="1" ht="16.5" x14ac:dyDescent="0.3">
      <c r="A958" s="435">
        <v>629</v>
      </c>
      <c r="B958" s="369" t="s">
        <v>1623</v>
      </c>
      <c r="C958" s="366" t="s">
        <v>936</v>
      </c>
      <c r="D958" s="367" t="s">
        <v>1297</v>
      </c>
      <c r="E958" s="375">
        <v>43891</v>
      </c>
      <c r="F958" s="368" t="s">
        <v>667</v>
      </c>
      <c r="G958" s="368">
        <v>2020</v>
      </c>
      <c r="H958" s="457">
        <f t="shared" si="10"/>
        <v>70400</v>
      </c>
      <c r="I958" s="366" t="s">
        <v>591</v>
      </c>
      <c r="J958" s="368" t="s">
        <v>716</v>
      </c>
      <c r="K958" s="59"/>
      <c r="L958" s="59"/>
      <c r="M958" s="528">
        <v>35200</v>
      </c>
      <c r="N958" s="351">
        <f t="shared" si="11"/>
        <v>0</v>
      </c>
    </row>
    <row r="959" spans="1:14" s="206" customFormat="1" ht="16.5" x14ac:dyDescent="0.3">
      <c r="A959" s="435">
        <v>630</v>
      </c>
      <c r="B959" s="369" t="s">
        <v>1624</v>
      </c>
      <c r="C959" s="366" t="s">
        <v>936</v>
      </c>
      <c r="D959" s="367" t="s">
        <v>1297</v>
      </c>
      <c r="E959" s="375">
        <v>43891</v>
      </c>
      <c r="F959" s="368" t="s">
        <v>667</v>
      </c>
      <c r="G959" s="368">
        <v>2020</v>
      </c>
      <c r="H959" s="457">
        <f t="shared" si="10"/>
        <v>66000</v>
      </c>
      <c r="I959" s="366" t="s">
        <v>591</v>
      </c>
      <c r="J959" s="368" t="s">
        <v>716</v>
      </c>
      <c r="K959" s="59"/>
      <c r="L959" s="59"/>
      <c r="M959" s="531">
        <v>33000</v>
      </c>
      <c r="N959" s="351">
        <f t="shared" si="11"/>
        <v>0</v>
      </c>
    </row>
    <row r="960" spans="1:14" s="206" customFormat="1" ht="16.5" x14ac:dyDescent="0.3">
      <c r="A960" s="435">
        <v>631</v>
      </c>
      <c r="B960" s="369" t="s">
        <v>1625</v>
      </c>
      <c r="C960" s="366" t="s">
        <v>936</v>
      </c>
      <c r="D960" s="367" t="s">
        <v>1297</v>
      </c>
      <c r="E960" s="375">
        <v>43891</v>
      </c>
      <c r="F960" s="368" t="s">
        <v>667</v>
      </c>
      <c r="G960" s="368">
        <v>2020</v>
      </c>
      <c r="H960" s="457">
        <f t="shared" si="10"/>
        <v>70400</v>
      </c>
      <c r="I960" s="366" t="s">
        <v>591</v>
      </c>
      <c r="J960" s="368" t="s">
        <v>716</v>
      </c>
      <c r="K960" s="59"/>
      <c r="L960" s="59"/>
      <c r="M960" s="531">
        <v>35200</v>
      </c>
      <c r="N960" s="351">
        <f t="shared" si="11"/>
        <v>0</v>
      </c>
    </row>
    <row r="961" spans="1:14" s="206" customFormat="1" ht="16.5" x14ac:dyDescent="0.3">
      <c r="A961" s="435">
        <v>632</v>
      </c>
      <c r="B961" s="369" t="s">
        <v>1626</v>
      </c>
      <c r="C961" s="366" t="s">
        <v>936</v>
      </c>
      <c r="D961" s="367" t="s">
        <v>1297</v>
      </c>
      <c r="E961" s="375">
        <v>43891</v>
      </c>
      <c r="F961" s="368" t="s">
        <v>667</v>
      </c>
      <c r="G961" s="368">
        <v>2020</v>
      </c>
      <c r="H961" s="457">
        <f t="shared" si="10"/>
        <v>66000</v>
      </c>
      <c r="I961" s="366" t="s">
        <v>591</v>
      </c>
      <c r="J961" s="368" t="s">
        <v>716</v>
      </c>
      <c r="K961" s="59"/>
      <c r="L961" s="59"/>
      <c r="M961" s="531">
        <v>33000</v>
      </c>
      <c r="N961" s="351">
        <f t="shared" si="11"/>
        <v>0</v>
      </c>
    </row>
    <row r="962" spans="1:14" s="206" customFormat="1" ht="16.5" x14ac:dyDescent="0.3">
      <c r="A962" s="435">
        <v>633</v>
      </c>
      <c r="B962" s="369" t="s">
        <v>1627</v>
      </c>
      <c r="C962" s="366" t="s">
        <v>936</v>
      </c>
      <c r="D962" s="367" t="s">
        <v>1297</v>
      </c>
      <c r="E962" s="375">
        <v>43891</v>
      </c>
      <c r="F962" s="368" t="s">
        <v>667</v>
      </c>
      <c r="G962" s="368">
        <v>2020</v>
      </c>
      <c r="H962" s="457">
        <f t="shared" si="10"/>
        <v>84400</v>
      </c>
      <c r="I962" s="366" t="s">
        <v>591</v>
      </c>
      <c r="J962" s="368" t="s">
        <v>716</v>
      </c>
      <c r="K962" s="59"/>
      <c r="L962" s="59"/>
      <c r="M962" s="531">
        <v>42200</v>
      </c>
      <c r="N962" s="351">
        <f t="shared" si="11"/>
        <v>0</v>
      </c>
    </row>
    <row r="963" spans="1:14" s="206" customFormat="1" ht="16.5" x14ac:dyDescent="0.3">
      <c r="A963" s="435">
        <v>634</v>
      </c>
      <c r="B963" s="369" t="s">
        <v>1628</v>
      </c>
      <c r="C963" s="366" t="s">
        <v>936</v>
      </c>
      <c r="D963" s="367" t="s">
        <v>1297</v>
      </c>
      <c r="E963" s="375">
        <v>43891</v>
      </c>
      <c r="F963" s="368" t="s">
        <v>667</v>
      </c>
      <c r="G963" s="368">
        <v>2020</v>
      </c>
      <c r="H963" s="457">
        <f t="shared" si="10"/>
        <v>66000</v>
      </c>
      <c r="I963" s="366" t="s">
        <v>591</v>
      </c>
      <c r="J963" s="368" t="s">
        <v>716</v>
      </c>
      <c r="K963" s="59"/>
      <c r="L963" s="59"/>
      <c r="M963" s="531">
        <v>33000</v>
      </c>
      <c r="N963" s="351">
        <f t="shared" si="11"/>
        <v>0</v>
      </c>
    </row>
    <row r="964" spans="1:14" s="206" customFormat="1" ht="16.5" x14ac:dyDescent="0.3">
      <c r="A964" s="435">
        <v>635</v>
      </c>
      <c r="B964" s="369" t="s">
        <v>1629</v>
      </c>
      <c r="C964" s="366" t="s">
        <v>936</v>
      </c>
      <c r="D964" s="367" t="s">
        <v>1297</v>
      </c>
      <c r="E964" s="375">
        <v>43891</v>
      </c>
      <c r="F964" s="368" t="s">
        <v>667</v>
      </c>
      <c r="G964" s="368">
        <v>2020</v>
      </c>
      <c r="H964" s="457">
        <f t="shared" si="10"/>
        <v>68600</v>
      </c>
      <c r="I964" s="366" t="s">
        <v>591</v>
      </c>
      <c r="J964" s="368" t="s">
        <v>716</v>
      </c>
      <c r="K964" s="59"/>
      <c r="L964" s="59"/>
      <c r="M964" s="528">
        <v>34300</v>
      </c>
      <c r="N964" s="351">
        <f t="shared" si="11"/>
        <v>0</v>
      </c>
    </row>
    <row r="965" spans="1:14" s="206" customFormat="1" ht="16.5" x14ac:dyDescent="0.3">
      <c r="A965" s="435">
        <v>636</v>
      </c>
      <c r="B965" s="369" t="s">
        <v>1630</v>
      </c>
      <c r="C965" s="366" t="s">
        <v>936</v>
      </c>
      <c r="D965" s="367" t="s">
        <v>1297</v>
      </c>
      <c r="E965" s="375">
        <v>43891</v>
      </c>
      <c r="F965" s="368" t="s">
        <v>667</v>
      </c>
      <c r="G965" s="368">
        <v>2020</v>
      </c>
      <c r="H965" s="457">
        <f t="shared" si="10"/>
        <v>66000</v>
      </c>
      <c r="I965" s="366" t="s">
        <v>591</v>
      </c>
      <c r="J965" s="368" t="s">
        <v>716</v>
      </c>
      <c r="K965" s="59"/>
      <c r="L965" s="59"/>
      <c r="M965" s="531">
        <v>33000</v>
      </c>
      <c r="N965" s="351">
        <f t="shared" si="11"/>
        <v>0</v>
      </c>
    </row>
    <row r="966" spans="1:14" s="206" customFormat="1" ht="16.5" x14ac:dyDescent="0.3">
      <c r="A966" s="435">
        <v>637</v>
      </c>
      <c r="B966" s="369" t="s">
        <v>1631</v>
      </c>
      <c r="C966" s="366" t="s">
        <v>936</v>
      </c>
      <c r="D966" s="367" t="s">
        <v>1297</v>
      </c>
      <c r="E966" s="375">
        <v>43891</v>
      </c>
      <c r="F966" s="368" t="s">
        <v>667</v>
      </c>
      <c r="G966" s="368">
        <v>2020</v>
      </c>
      <c r="H966" s="457">
        <f t="shared" si="10"/>
        <v>132000</v>
      </c>
      <c r="I966" s="366" t="s">
        <v>591</v>
      </c>
      <c r="J966" s="368" t="s">
        <v>716</v>
      </c>
      <c r="K966" s="59"/>
      <c r="L966" s="59"/>
      <c r="M966" s="528">
        <v>66000</v>
      </c>
      <c r="N966" s="351">
        <f t="shared" si="11"/>
        <v>0</v>
      </c>
    </row>
    <row r="967" spans="1:14" s="206" customFormat="1" ht="16.5" x14ac:dyDescent="0.3">
      <c r="A967" s="435">
        <v>638</v>
      </c>
      <c r="B967" s="369" t="s">
        <v>1632</v>
      </c>
      <c r="C967" s="366" t="s">
        <v>936</v>
      </c>
      <c r="D967" s="367" t="s">
        <v>1297</v>
      </c>
      <c r="E967" s="375">
        <v>43891</v>
      </c>
      <c r="F967" s="368" t="s">
        <v>667</v>
      </c>
      <c r="G967" s="368">
        <v>2020</v>
      </c>
      <c r="H967" s="457">
        <f t="shared" si="10"/>
        <v>139000</v>
      </c>
      <c r="I967" s="366" t="s">
        <v>591</v>
      </c>
      <c r="J967" s="368" t="s">
        <v>716</v>
      </c>
      <c r="K967" s="59"/>
      <c r="L967" s="59"/>
      <c r="M967" s="528">
        <v>69500</v>
      </c>
      <c r="N967" s="351">
        <f t="shared" si="11"/>
        <v>0</v>
      </c>
    </row>
    <row r="968" spans="1:14" s="206" customFormat="1" ht="16.5" x14ac:dyDescent="0.3">
      <c r="A968" s="435">
        <v>639</v>
      </c>
      <c r="B968" s="369" t="s">
        <v>1633</v>
      </c>
      <c r="C968" s="366" t="s">
        <v>936</v>
      </c>
      <c r="D968" s="367" t="s">
        <v>1297</v>
      </c>
      <c r="E968" s="375">
        <v>43891</v>
      </c>
      <c r="F968" s="368" t="s">
        <v>667</v>
      </c>
      <c r="G968" s="368">
        <v>2020</v>
      </c>
      <c r="H968" s="457">
        <f t="shared" si="10"/>
        <v>61600</v>
      </c>
      <c r="I968" s="366" t="s">
        <v>591</v>
      </c>
      <c r="J968" s="368" t="s">
        <v>716</v>
      </c>
      <c r="K968" s="59"/>
      <c r="L968" s="59"/>
      <c r="M968" s="528">
        <v>30800</v>
      </c>
      <c r="N968" s="351">
        <f t="shared" si="11"/>
        <v>0</v>
      </c>
    </row>
    <row r="969" spans="1:14" s="206" customFormat="1" ht="16.5" x14ac:dyDescent="0.3">
      <c r="A969" s="435">
        <v>640</v>
      </c>
      <c r="B969" s="369" t="s">
        <v>1634</v>
      </c>
      <c r="C969" s="366" t="s">
        <v>936</v>
      </c>
      <c r="D969" s="367" t="s">
        <v>1297</v>
      </c>
      <c r="E969" s="375">
        <v>43891</v>
      </c>
      <c r="F969" s="368" t="s">
        <v>667</v>
      </c>
      <c r="G969" s="368">
        <v>2020</v>
      </c>
      <c r="H969" s="457">
        <f t="shared" si="10"/>
        <v>66000</v>
      </c>
      <c r="I969" s="366" t="s">
        <v>591</v>
      </c>
      <c r="J969" s="368" t="s">
        <v>716</v>
      </c>
      <c r="K969" s="59"/>
      <c r="L969" s="59"/>
      <c r="M969" s="531">
        <v>33000</v>
      </c>
      <c r="N969" s="351">
        <f t="shared" si="11"/>
        <v>0</v>
      </c>
    </row>
    <row r="970" spans="1:14" s="206" customFormat="1" ht="16.5" x14ac:dyDescent="0.3">
      <c r="A970" s="435">
        <v>641</v>
      </c>
      <c r="B970" s="369" t="s">
        <v>1635</v>
      </c>
      <c r="C970" s="366" t="s">
        <v>936</v>
      </c>
      <c r="D970" s="367" t="s">
        <v>1297</v>
      </c>
      <c r="E970" s="375">
        <v>43891</v>
      </c>
      <c r="F970" s="368" t="s">
        <v>667</v>
      </c>
      <c r="G970" s="368">
        <v>2020</v>
      </c>
      <c r="H970" s="457">
        <f t="shared" si="10"/>
        <v>66000</v>
      </c>
      <c r="I970" s="366" t="s">
        <v>591</v>
      </c>
      <c r="J970" s="368" t="s">
        <v>716</v>
      </c>
      <c r="K970" s="59"/>
      <c r="L970" s="59"/>
      <c r="M970" s="531">
        <v>33000</v>
      </c>
      <c r="N970" s="351">
        <f t="shared" si="11"/>
        <v>0</v>
      </c>
    </row>
    <row r="971" spans="1:14" s="206" customFormat="1" ht="16.5" x14ac:dyDescent="0.3">
      <c r="A971" s="435">
        <v>642</v>
      </c>
      <c r="B971" s="369" t="s">
        <v>1636</v>
      </c>
      <c r="C971" s="366" t="s">
        <v>936</v>
      </c>
      <c r="D971" s="367" t="s">
        <v>1297</v>
      </c>
      <c r="E971" s="375">
        <v>43891</v>
      </c>
      <c r="F971" s="368" t="s">
        <v>667</v>
      </c>
      <c r="G971" s="368">
        <v>2020</v>
      </c>
      <c r="H971" s="457">
        <f t="shared" si="10"/>
        <v>66000</v>
      </c>
      <c r="I971" s="366" t="s">
        <v>591</v>
      </c>
      <c r="J971" s="368" t="s">
        <v>716</v>
      </c>
      <c r="K971" s="59"/>
      <c r="L971" s="59"/>
      <c r="M971" s="531">
        <v>33000</v>
      </c>
      <c r="N971" s="351">
        <f t="shared" si="11"/>
        <v>0</v>
      </c>
    </row>
    <row r="972" spans="1:14" s="206" customFormat="1" ht="16.5" x14ac:dyDescent="0.3">
      <c r="A972" s="435">
        <v>643</v>
      </c>
      <c r="B972" s="369" t="s">
        <v>1637</v>
      </c>
      <c r="C972" s="366" t="s">
        <v>936</v>
      </c>
      <c r="D972" s="367" t="s">
        <v>1297</v>
      </c>
      <c r="E972" s="375">
        <v>43891</v>
      </c>
      <c r="F972" s="368" t="s">
        <v>667</v>
      </c>
      <c r="G972" s="368">
        <v>2020</v>
      </c>
      <c r="H972" s="457">
        <f t="shared" si="10"/>
        <v>66000</v>
      </c>
      <c r="I972" s="366" t="s">
        <v>591</v>
      </c>
      <c r="J972" s="368" t="s">
        <v>716</v>
      </c>
      <c r="K972" s="59"/>
      <c r="L972" s="59"/>
      <c r="M972" s="531">
        <v>33000</v>
      </c>
      <c r="N972" s="351"/>
    </row>
    <row r="973" spans="1:14" s="206" customFormat="1" ht="16.5" x14ac:dyDescent="0.3">
      <c r="A973" s="435">
        <v>644</v>
      </c>
      <c r="B973" s="369" t="s">
        <v>1638</v>
      </c>
      <c r="C973" s="366" t="s">
        <v>936</v>
      </c>
      <c r="D973" s="367" t="s">
        <v>1297</v>
      </c>
      <c r="E973" s="375">
        <v>43891</v>
      </c>
      <c r="F973" s="368" t="s">
        <v>667</v>
      </c>
      <c r="G973" s="368">
        <v>2020</v>
      </c>
      <c r="H973" s="457">
        <f t="shared" si="10"/>
        <v>103800</v>
      </c>
      <c r="I973" s="366" t="s">
        <v>591</v>
      </c>
      <c r="J973" s="368" t="s">
        <v>716</v>
      </c>
      <c r="K973" s="59"/>
      <c r="L973" s="59"/>
      <c r="M973" s="531">
        <v>51900</v>
      </c>
      <c r="N973" s="351"/>
    </row>
    <row r="974" spans="1:14" s="206" customFormat="1" ht="16.5" x14ac:dyDescent="0.3">
      <c r="A974" s="435">
        <v>645</v>
      </c>
      <c r="B974" s="369" t="s">
        <v>1639</v>
      </c>
      <c r="C974" s="366" t="s">
        <v>936</v>
      </c>
      <c r="D974" s="367" t="s">
        <v>1297</v>
      </c>
      <c r="E974" s="375">
        <v>43891</v>
      </c>
      <c r="F974" s="368" t="s">
        <v>667</v>
      </c>
      <c r="G974" s="368">
        <v>2020</v>
      </c>
      <c r="H974" s="457">
        <f t="shared" si="10"/>
        <v>256800</v>
      </c>
      <c r="I974" s="366" t="s">
        <v>591</v>
      </c>
      <c r="J974" s="368" t="s">
        <v>716</v>
      </c>
      <c r="K974" s="59"/>
      <c r="L974" s="59"/>
      <c r="M974" s="528">
        <v>128400</v>
      </c>
      <c r="N974" s="351"/>
    </row>
    <row r="975" spans="1:14" s="206" customFormat="1" ht="16.5" x14ac:dyDescent="0.3">
      <c r="A975" s="435">
        <v>646</v>
      </c>
      <c r="B975" s="369" t="s">
        <v>1640</v>
      </c>
      <c r="C975" s="366" t="s">
        <v>936</v>
      </c>
      <c r="D975" s="367" t="s">
        <v>1297</v>
      </c>
      <c r="E975" s="375">
        <v>43891</v>
      </c>
      <c r="F975" s="368" t="s">
        <v>667</v>
      </c>
      <c r="G975" s="368">
        <v>2020</v>
      </c>
      <c r="H975" s="457">
        <f t="shared" si="10"/>
        <v>256800</v>
      </c>
      <c r="I975" s="366" t="s">
        <v>591</v>
      </c>
      <c r="J975" s="368" t="s">
        <v>716</v>
      </c>
      <c r="K975" s="59"/>
      <c r="L975" s="59"/>
      <c r="M975" s="528">
        <v>128400</v>
      </c>
      <c r="N975" s="351"/>
    </row>
    <row r="976" spans="1:14" s="206" customFormat="1" ht="16.5" x14ac:dyDescent="0.3">
      <c r="A976" s="435">
        <v>647</v>
      </c>
      <c r="B976" s="369" t="s">
        <v>1641</v>
      </c>
      <c r="C976" s="366" t="s">
        <v>936</v>
      </c>
      <c r="D976" s="367" t="s">
        <v>1297</v>
      </c>
      <c r="E976" s="375">
        <v>43891</v>
      </c>
      <c r="F976" s="368" t="s">
        <v>667</v>
      </c>
      <c r="G976" s="368">
        <v>2020</v>
      </c>
      <c r="H976" s="457">
        <f t="shared" si="10"/>
        <v>256800</v>
      </c>
      <c r="I976" s="366" t="s">
        <v>591</v>
      </c>
      <c r="J976" s="368" t="s">
        <v>716</v>
      </c>
      <c r="K976" s="59"/>
      <c r="L976" s="59"/>
      <c r="M976" s="528">
        <v>128400</v>
      </c>
      <c r="N976" s="351"/>
    </row>
    <row r="977" spans="1:14" s="206" customFormat="1" ht="16.5" x14ac:dyDescent="0.3">
      <c r="A977" s="366"/>
      <c r="B977" s="396" t="s">
        <v>1026</v>
      </c>
      <c r="C977" s="368"/>
      <c r="D977" s="416"/>
      <c r="E977" s="366"/>
      <c r="F977" s="425"/>
      <c r="G977" s="417"/>
      <c r="H977" s="426">
        <f>SUM(H935:H976)</f>
        <v>34969400</v>
      </c>
      <c r="I977" s="368"/>
      <c r="J977" s="368"/>
      <c r="K977" s="59"/>
      <c r="L977" s="59"/>
      <c r="M977" s="528"/>
      <c r="N977" s="351"/>
    </row>
    <row r="978" spans="1:14" s="206" customFormat="1" ht="16.5" x14ac:dyDescent="0.3">
      <c r="A978" s="431"/>
      <c r="B978" s="432"/>
      <c r="C978" s="393"/>
      <c r="D978" s="432"/>
      <c r="E978" s="389"/>
      <c r="F978" s="433"/>
      <c r="G978" s="393"/>
      <c r="H978" s="434"/>
      <c r="I978" s="393"/>
      <c r="J978" s="393"/>
      <c r="K978" s="59"/>
      <c r="L978" s="59"/>
      <c r="M978" s="528"/>
      <c r="N978" s="351"/>
    </row>
    <row r="979" spans="1:14" s="206" customFormat="1" x14ac:dyDescent="0.25">
      <c r="A979" s="588" t="s">
        <v>246</v>
      </c>
      <c r="B979" s="360" t="s">
        <v>571</v>
      </c>
      <c r="C979" s="590" t="s">
        <v>572</v>
      </c>
      <c r="D979" s="590"/>
      <c r="E979" s="590"/>
      <c r="F979" s="489" t="s">
        <v>573</v>
      </c>
      <c r="G979" s="489" t="s">
        <v>574</v>
      </c>
      <c r="H979" s="361" t="s">
        <v>575</v>
      </c>
      <c r="I979" s="486" t="s">
        <v>576</v>
      </c>
      <c r="J979" s="591" t="s">
        <v>577</v>
      </c>
      <c r="K979" s="59"/>
      <c r="L979" s="59"/>
      <c r="M979" s="528"/>
      <c r="N979" s="351"/>
    </row>
    <row r="980" spans="1:14" s="206" customFormat="1" x14ac:dyDescent="0.25">
      <c r="A980" s="589"/>
      <c r="B980" s="362" t="s">
        <v>578</v>
      </c>
      <c r="C980" s="484" t="s">
        <v>579</v>
      </c>
      <c r="D980" s="484" t="s">
        <v>580</v>
      </c>
      <c r="E980" s="484" t="s">
        <v>581</v>
      </c>
      <c r="F980" s="490" t="s">
        <v>582</v>
      </c>
      <c r="G980" s="490" t="s">
        <v>583</v>
      </c>
      <c r="H980" s="363" t="s">
        <v>583</v>
      </c>
      <c r="I980" s="487" t="s">
        <v>584</v>
      </c>
      <c r="J980" s="591"/>
      <c r="K980" s="59"/>
      <c r="L980" s="59"/>
      <c r="M980" s="528"/>
      <c r="N980" s="351"/>
    </row>
    <row r="981" spans="1:14" s="206" customFormat="1" ht="16.5" x14ac:dyDescent="0.3">
      <c r="A981" s="366"/>
      <c r="B981" s="396" t="s">
        <v>1027</v>
      </c>
      <c r="C981" s="368"/>
      <c r="D981" s="416"/>
      <c r="E981" s="366"/>
      <c r="F981" s="425"/>
      <c r="G981" s="417"/>
      <c r="H981" s="426">
        <f>H977</f>
        <v>34969400</v>
      </c>
      <c r="I981" s="368"/>
      <c r="J981" s="368"/>
      <c r="K981" s="59"/>
      <c r="L981" s="59"/>
      <c r="M981" s="528"/>
      <c r="N981" s="351"/>
    </row>
    <row r="982" spans="1:14" s="206" customFormat="1" ht="16.5" x14ac:dyDescent="0.3">
      <c r="A982" s="435">
        <v>648</v>
      </c>
      <c r="B982" s="369" t="s">
        <v>1642</v>
      </c>
      <c r="C982" s="366" t="s">
        <v>936</v>
      </c>
      <c r="D982" s="367" t="s">
        <v>1297</v>
      </c>
      <c r="E982" s="375">
        <v>43891</v>
      </c>
      <c r="F982" s="368" t="s">
        <v>667</v>
      </c>
      <c r="G982" s="368">
        <v>2020</v>
      </c>
      <c r="H982" s="457">
        <f t="shared" si="10"/>
        <v>80800</v>
      </c>
      <c r="I982" s="366" t="s">
        <v>591</v>
      </c>
      <c r="J982" s="368" t="s">
        <v>716</v>
      </c>
      <c r="K982" s="59"/>
      <c r="L982" s="59"/>
      <c r="M982" s="528">
        <v>40400</v>
      </c>
      <c r="N982" s="351"/>
    </row>
    <row r="983" spans="1:14" s="206" customFormat="1" ht="16.5" x14ac:dyDescent="0.3">
      <c r="A983" s="435">
        <v>649</v>
      </c>
      <c r="B983" s="369" t="s">
        <v>1643</v>
      </c>
      <c r="C983" s="366" t="s">
        <v>936</v>
      </c>
      <c r="D983" s="367" t="s">
        <v>1297</v>
      </c>
      <c r="E983" s="375">
        <v>43891</v>
      </c>
      <c r="F983" s="368" t="s">
        <v>667</v>
      </c>
      <c r="G983" s="368">
        <v>2020</v>
      </c>
      <c r="H983" s="457">
        <f t="shared" si="10"/>
        <v>82600</v>
      </c>
      <c r="I983" s="366" t="s">
        <v>591</v>
      </c>
      <c r="J983" s="368" t="s">
        <v>716</v>
      </c>
      <c r="K983" s="59"/>
      <c r="L983" s="59"/>
      <c r="M983" s="528">
        <v>41300</v>
      </c>
      <c r="N983" s="351"/>
    </row>
    <row r="984" spans="1:14" s="206" customFormat="1" ht="16.5" x14ac:dyDescent="0.3">
      <c r="A984" s="435">
        <v>650</v>
      </c>
      <c r="B984" s="369" t="s">
        <v>1644</v>
      </c>
      <c r="C984" s="366" t="s">
        <v>936</v>
      </c>
      <c r="D984" s="367" t="s">
        <v>1297</v>
      </c>
      <c r="E984" s="375">
        <v>43891</v>
      </c>
      <c r="F984" s="368" t="s">
        <v>667</v>
      </c>
      <c r="G984" s="368">
        <v>2020</v>
      </c>
      <c r="H984" s="457">
        <f t="shared" si="10"/>
        <v>149600</v>
      </c>
      <c r="I984" s="366" t="s">
        <v>591</v>
      </c>
      <c r="J984" s="368" t="s">
        <v>716</v>
      </c>
      <c r="K984" s="59"/>
      <c r="L984" s="59"/>
      <c r="M984" s="528">
        <v>74800</v>
      </c>
      <c r="N984" s="351"/>
    </row>
    <row r="985" spans="1:14" s="206" customFormat="1" ht="16.5" x14ac:dyDescent="0.3">
      <c r="A985" s="435">
        <v>651</v>
      </c>
      <c r="B985" s="369" t="s">
        <v>1645</v>
      </c>
      <c r="C985" s="366" t="s">
        <v>936</v>
      </c>
      <c r="D985" s="367" t="s">
        <v>1297</v>
      </c>
      <c r="E985" s="375">
        <v>43891</v>
      </c>
      <c r="F985" s="368" t="s">
        <v>667</v>
      </c>
      <c r="G985" s="368">
        <v>2020</v>
      </c>
      <c r="H985" s="457">
        <f t="shared" si="10"/>
        <v>70400</v>
      </c>
      <c r="I985" s="366" t="s">
        <v>591</v>
      </c>
      <c r="J985" s="368" t="s">
        <v>716</v>
      </c>
      <c r="K985" s="59"/>
      <c r="L985" s="59"/>
      <c r="M985" s="528">
        <v>35200</v>
      </c>
      <c r="N985" s="351"/>
    </row>
    <row r="986" spans="1:14" s="206" customFormat="1" ht="16.5" x14ac:dyDescent="0.3">
      <c r="A986" s="435">
        <v>652</v>
      </c>
      <c r="B986" s="369" t="s">
        <v>1646</v>
      </c>
      <c r="C986" s="366" t="s">
        <v>936</v>
      </c>
      <c r="D986" s="367" t="s">
        <v>1297</v>
      </c>
      <c r="E986" s="375">
        <v>43891</v>
      </c>
      <c r="F986" s="368" t="s">
        <v>667</v>
      </c>
      <c r="G986" s="368">
        <v>2020</v>
      </c>
      <c r="H986" s="457">
        <f t="shared" si="10"/>
        <v>38600</v>
      </c>
      <c r="I986" s="366" t="s">
        <v>591</v>
      </c>
      <c r="J986" s="368" t="s">
        <v>716</v>
      </c>
      <c r="K986" s="59"/>
      <c r="L986" s="59"/>
      <c r="M986" s="528">
        <v>19300</v>
      </c>
      <c r="N986" s="351"/>
    </row>
    <row r="987" spans="1:14" s="206" customFormat="1" ht="16.5" x14ac:dyDescent="0.3">
      <c r="A987" s="435">
        <v>653</v>
      </c>
      <c r="B987" s="369" t="s">
        <v>1647</v>
      </c>
      <c r="C987" s="366" t="s">
        <v>936</v>
      </c>
      <c r="D987" s="367" t="s">
        <v>1297</v>
      </c>
      <c r="E987" s="375">
        <v>43891</v>
      </c>
      <c r="F987" s="368" t="s">
        <v>667</v>
      </c>
      <c r="G987" s="368">
        <v>2020</v>
      </c>
      <c r="H987" s="457">
        <f t="shared" si="10"/>
        <v>61600</v>
      </c>
      <c r="I987" s="366" t="s">
        <v>591</v>
      </c>
      <c r="J987" s="368" t="s">
        <v>716</v>
      </c>
      <c r="K987" s="59"/>
      <c r="L987" s="59"/>
      <c r="M987" s="528">
        <v>30800</v>
      </c>
      <c r="N987" s="351">
        <f t="shared" si="11"/>
        <v>0</v>
      </c>
    </row>
    <row r="988" spans="1:14" s="206" customFormat="1" ht="16.5" x14ac:dyDescent="0.3">
      <c r="A988" s="435">
        <v>654</v>
      </c>
      <c r="B988" s="369" t="s">
        <v>1648</v>
      </c>
      <c r="C988" s="366" t="s">
        <v>936</v>
      </c>
      <c r="D988" s="367" t="s">
        <v>1297</v>
      </c>
      <c r="E988" s="375">
        <v>43891</v>
      </c>
      <c r="F988" s="368" t="s">
        <v>667</v>
      </c>
      <c r="G988" s="368">
        <v>2020</v>
      </c>
      <c r="H988" s="457">
        <f t="shared" si="10"/>
        <v>79200</v>
      </c>
      <c r="I988" s="366" t="s">
        <v>591</v>
      </c>
      <c r="J988" s="368" t="s">
        <v>716</v>
      </c>
      <c r="K988" s="59"/>
      <c r="L988" s="59"/>
      <c r="M988" s="528">
        <v>39600</v>
      </c>
      <c r="N988" s="351">
        <f t="shared" si="11"/>
        <v>0</v>
      </c>
    </row>
    <row r="989" spans="1:14" s="206" customFormat="1" ht="16.5" x14ac:dyDescent="0.3">
      <c r="A989" s="435">
        <v>655</v>
      </c>
      <c r="B989" s="369" t="s">
        <v>1649</v>
      </c>
      <c r="C989" s="366" t="s">
        <v>936</v>
      </c>
      <c r="D989" s="367" t="s">
        <v>1297</v>
      </c>
      <c r="E989" s="375">
        <v>43891</v>
      </c>
      <c r="F989" s="368" t="s">
        <v>667</v>
      </c>
      <c r="G989" s="368">
        <v>2020</v>
      </c>
      <c r="H989" s="457">
        <f t="shared" si="10"/>
        <v>256800</v>
      </c>
      <c r="I989" s="366" t="s">
        <v>591</v>
      </c>
      <c r="J989" s="368" t="s">
        <v>716</v>
      </c>
      <c r="K989" s="59"/>
      <c r="L989" s="59"/>
      <c r="M989" s="528">
        <v>128400</v>
      </c>
      <c r="N989" s="351">
        <f t="shared" si="11"/>
        <v>0</v>
      </c>
    </row>
    <row r="990" spans="1:14" s="206" customFormat="1" ht="16.5" x14ac:dyDescent="0.3">
      <c r="A990" s="435">
        <v>656</v>
      </c>
      <c r="B990" s="369" t="s">
        <v>1650</v>
      </c>
      <c r="C990" s="366" t="s">
        <v>936</v>
      </c>
      <c r="D990" s="367" t="s">
        <v>1297</v>
      </c>
      <c r="E990" s="375">
        <v>43891</v>
      </c>
      <c r="F990" s="368" t="s">
        <v>667</v>
      </c>
      <c r="G990" s="368">
        <v>2020</v>
      </c>
      <c r="H990" s="457">
        <f t="shared" si="10"/>
        <v>79200</v>
      </c>
      <c r="I990" s="366" t="s">
        <v>591</v>
      </c>
      <c r="J990" s="368" t="s">
        <v>716</v>
      </c>
      <c r="K990" s="59"/>
      <c r="L990" s="59"/>
      <c r="M990" s="528">
        <v>39600</v>
      </c>
      <c r="N990" s="351">
        <f t="shared" si="11"/>
        <v>0</v>
      </c>
    </row>
    <row r="991" spans="1:14" s="206" customFormat="1" ht="16.5" x14ac:dyDescent="0.3">
      <c r="A991" s="435">
        <v>657</v>
      </c>
      <c r="B991" s="369" t="s">
        <v>1651</v>
      </c>
      <c r="C991" s="366" t="s">
        <v>936</v>
      </c>
      <c r="D991" s="367" t="s">
        <v>1297</v>
      </c>
      <c r="E991" s="375">
        <v>43891</v>
      </c>
      <c r="F991" s="368" t="s">
        <v>667</v>
      </c>
      <c r="G991" s="368">
        <v>2020</v>
      </c>
      <c r="H991" s="457">
        <f t="shared" si="10"/>
        <v>79200</v>
      </c>
      <c r="I991" s="366" t="s">
        <v>591</v>
      </c>
      <c r="J991" s="368" t="s">
        <v>716</v>
      </c>
      <c r="K991" s="59"/>
      <c r="L991" s="59"/>
      <c r="M991" s="528">
        <v>39600</v>
      </c>
      <c r="N991" s="351">
        <f t="shared" si="11"/>
        <v>0</v>
      </c>
    </row>
    <row r="992" spans="1:14" s="206" customFormat="1" ht="16.5" x14ac:dyDescent="0.3">
      <c r="A992" s="435">
        <v>658</v>
      </c>
      <c r="B992" s="369" t="s">
        <v>1426</v>
      </c>
      <c r="C992" s="366" t="s">
        <v>936</v>
      </c>
      <c r="D992" s="367" t="s">
        <v>1297</v>
      </c>
      <c r="E992" s="375">
        <v>43891</v>
      </c>
      <c r="F992" s="368" t="s">
        <v>667</v>
      </c>
      <c r="G992" s="368">
        <v>2020</v>
      </c>
      <c r="H992" s="457">
        <f t="shared" si="10"/>
        <v>44000</v>
      </c>
      <c r="I992" s="366" t="s">
        <v>591</v>
      </c>
      <c r="J992" s="368" t="s">
        <v>716</v>
      </c>
      <c r="K992" s="59"/>
      <c r="L992" s="59"/>
      <c r="M992" s="528">
        <v>22000</v>
      </c>
      <c r="N992" s="351">
        <f t="shared" si="11"/>
        <v>0</v>
      </c>
    </row>
    <row r="993" spans="1:14" s="206" customFormat="1" ht="16.5" x14ac:dyDescent="0.3">
      <c r="A993" s="435">
        <v>659</v>
      </c>
      <c r="B993" s="369" t="s">
        <v>1652</v>
      </c>
      <c r="C993" s="366" t="s">
        <v>936</v>
      </c>
      <c r="D993" s="367" t="s">
        <v>1297</v>
      </c>
      <c r="E993" s="375">
        <v>43891</v>
      </c>
      <c r="F993" s="368" t="s">
        <v>667</v>
      </c>
      <c r="G993" s="368">
        <v>2020</v>
      </c>
      <c r="H993" s="457">
        <f t="shared" si="10"/>
        <v>79200</v>
      </c>
      <c r="I993" s="366" t="s">
        <v>591</v>
      </c>
      <c r="J993" s="368" t="s">
        <v>716</v>
      </c>
      <c r="K993" s="59"/>
      <c r="L993" s="59"/>
      <c r="M993" s="528">
        <v>39600</v>
      </c>
      <c r="N993" s="351">
        <f t="shared" si="11"/>
        <v>0</v>
      </c>
    </row>
    <row r="994" spans="1:14" s="206" customFormat="1" ht="16.5" x14ac:dyDescent="0.3">
      <c r="A994" s="435">
        <v>660</v>
      </c>
      <c r="B994" s="369" t="s">
        <v>1653</v>
      </c>
      <c r="C994" s="366" t="s">
        <v>936</v>
      </c>
      <c r="D994" s="367" t="s">
        <v>1297</v>
      </c>
      <c r="E994" s="375">
        <v>43891</v>
      </c>
      <c r="F994" s="368" t="s">
        <v>667</v>
      </c>
      <c r="G994" s="368">
        <v>2020</v>
      </c>
      <c r="H994" s="457">
        <f t="shared" si="10"/>
        <v>70400</v>
      </c>
      <c r="I994" s="366" t="s">
        <v>591</v>
      </c>
      <c r="J994" s="368" t="s">
        <v>716</v>
      </c>
      <c r="K994" s="59"/>
      <c r="L994" s="59"/>
      <c r="M994" s="528">
        <v>35200</v>
      </c>
      <c r="N994" s="351">
        <f t="shared" si="11"/>
        <v>0</v>
      </c>
    </row>
    <row r="995" spans="1:14" s="206" customFormat="1" ht="16.5" x14ac:dyDescent="0.3">
      <c r="A995" s="435">
        <v>661</v>
      </c>
      <c r="B995" s="369" t="s">
        <v>1654</v>
      </c>
      <c r="C995" s="366" t="s">
        <v>936</v>
      </c>
      <c r="D995" s="367" t="s">
        <v>1297</v>
      </c>
      <c r="E995" s="375">
        <v>43891</v>
      </c>
      <c r="F995" s="368" t="s">
        <v>667</v>
      </c>
      <c r="G995" s="368">
        <v>2020</v>
      </c>
      <c r="H995" s="457">
        <f t="shared" si="10"/>
        <v>70400</v>
      </c>
      <c r="I995" s="366" t="s">
        <v>591</v>
      </c>
      <c r="J995" s="368" t="s">
        <v>716</v>
      </c>
      <c r="K995" s="59"/>
      <c r="L995" s="59"/>
      <c r="M995" s="528">
        <v>35200</v>
      </c>
      <c r="N995" s="351">
        <f t="shared" si="11"/>
        <v>0</v>
      </c>
    </row>
    <row r="996" spans="1:14" s="206" customFormat="1" ht="16.5" x14ac:dyDescent="0.3">
      <c r="A996" s="435">
        <v>662</v>
      </c>
      <c r="B996" s="369" t="s">
        <v>1655</v>
      </c>
      <c r="C996" s="366" t="s">
        <v>936</v>
      </c>
      <c r="D996" s="367" t="s">
        <v>1297</v>
      </c>
      <c r="E996" s="375">
        <v>43891</v>
      </c>
      <c r="F996" s="368" t="s">
        <v>667</v>
      </c>
      <c r="G996" s="368">
        <v>2020</v>
      </c>
      <c r="H996" s="457">
        <f t="shared" si="10"/>
        <v>82600</v>
      </c>
      <c r="I996" s="366" t="s">
        <v>591</v>
      </c>
      <c r="J996" s="368" t="s">
        <v>716</v>
      </c>
      <c r="K996" s="59"/>
      <c r="L996" s="59"/>
      <c r="M996" s="528">
        <v>41300</v>
      </c>
      <c r="N996" s="351">
        <f t="shared" si="11"/>
        <v>0</v>
      </c>
    </row>
    <row r="997" spans="1:14" s="206" customFormat="1" ht="16.5" x14ac:dyDescent="0.3">
      <c r="A997" s="435">
        <v>663</v>
      </c>
      <c r="B997" s="369" t="s">
        <v>1656</v>
      </c>
      <c r="C997" s="366" t="s">
        <v>936</v>
      </c>
      <c r="D997" s="367" t="s">
        <v>1297</v>
      </c>
      <c r="E997" s="375">
        <v>43891</v>
      </c>
      <c r="F997" s="368" t="s">
        <v>667</v>
      </c>
      <c r="G997" s="368">
        <v>2020</v>
      </c>
      <c r="H997" s="457">
        <f t="shared" si="10"/>
        <v>70400</v>
      </c>
      <c r="I997" s="366" t="s">
        <v>591</v>
      </c>
      <c r="J997" s="368" t="s">
        <v>716</v>
      </c>
      <c r="K997" s="59"/>
      <c r="L997" s="59"/>
      <c r="M997" s="528">
        <v>35200</v>
      </c>
      <c r="N997" s="351">
        <f t="shared" si="11"/>
        <v>0</v>
      </c>
    </row>
    <row r="998" spans="1:14" s="206" customFormat="1" ht="16.5" x14ac:dyDescent="0.3">
      <c r="A998" s="435">
        <v>664</v>
      </c>
      <c r="B998" s="369" t="s">
        <v>1657</v>
      </c>
      <c r="C998" s="366" t="s">
        <v>936</v>
      </c>
      <c r="D998" s="367" t="s">
        <v>1297</v>
      </c>
      <c r="E998" s="375">
        <v>43891</v>
      </c>
      <c r="F998" s="368" t="s">
        <v>667</v>
      </c>
      <c r="G998" s="368">
        <v>2020</v>
      </c>
      <c r="H998" s="457">
        <f t="shared" si="10"/>
        <v>86200</v>
      </c>
      <c r="I998" s="366" t="s">
        <v>591</v>
      </c>
      <c r="J998" s="368" t="s">
        <v>716</v>
      </c>
      <c r="K998" s="59"/>
      <c r="L998" s="59"/>
      <c r="M998" s="528">
        <v>43100</v>
      </c>
      <c r="N998" s="351">
        <f t="shared" si="11"/>
        <v>0</v>
      </c>
    </row>
    <row r="999" spans="1:14" s="206" customFormat="1" ht="16.5" x14ac:dyDescent="0.3">
      <c r="A999" s="435">
        <v>665</v>
      </c>
      <c r="B999" s="369" t="s">
        <v>1658</v>
      </c>
      <c r="C999" s="366" t="s">
        <v>936</v>
      </c>
      <c r="D999" s="367" t="s">
        <v>1297</v>
      </c>
      <c r="E999" s="375">
        <v>43891</v>
      </c>
      <c r="F999" s="368" t="s">
        <v>667</v>
      </c>
      <c r="G999" s="368">
        <v>2020</v>
      </c>
      <c r="H999" s="457">
        <f t="shared" si="10"/>
        <v>61600</v>
      </c>
      <c r="I999" s="366" t="s">
        <v>591</v>
      </c>
      <c r="J999" s="368" t="s">
        <v>716</v>
      </c>
      <c r="K999" s="59"/>
      <c r="L999" s="59"/>
      <c r="M999" s="528">
        <v>30800</v>
      </c>
      <c r="N999" s="351">
        <f t="shared" si="11"/>
        <v>0</v>
      </c>
    </row>
    <row r="1000" spans="1:14" s="206" customFormat="1" ht="16.5" x14ac:dyDescent="0.3">
      <c r="A1000" s="435">
        <v>666</v>
      </c>
      <c r="B1000" s="369" t="s">
        <v>1659</v>
      </c>
      <c r="C1000" s="366" t="s">
        <v>936</v>
      </c>
      <c r="D1000" s="367" t="s">
        <v>1297</v>
      </c>
      <c r="E1000" s="375">
        <v>43891</v>
      </c>
      <c r="F1000" s="368" t="s">
        <v>667</v>
      </c>
      <c r="G1000" s="368">
        <v>2020</v>
      </c>
      <c r="H1000" s="457">
        <f t="shared" si="10"/>
        <v>73800</v>
      </c>
      <c r="I1000" s="366" t="s">
        <v>591</v>
      </c>
      <c r="J1000" s="368" t="s">
        <v>716</v>
      </c>
      <c r="K1000" s="59"/>
      <c r="L1000" s="59"/>
      <c r="M1000" s="528">
        <v>36900</v>
      </c>
      <c r="N1000" s="351">
        <f t="shared" si="11"/>
        <v>0</v>
      </c>
    </row>
    <row r="1001" spans="1:14" s="206" customFormat="1" ht="16.5" x14ac:dyDescent="0.3">
      <c r="A1001" s="435">
        <v>667</v>
      </c>
      <c r="B1001" s="369" t="s">
        <v>1660</v>
      </c>
      <c r="C1001" s="366" t="s">
        <v>936</v>
      </c>
      <c r="D1001" s="367" t="s">
        <v>1297</v>
      </c>
      <c r="E1001" s="375">
        <v>43891</v>
      </c>
      <c r="F1001" s="368" t="s">
        <v>667</v>
      </c>
      <c r="G1001" s="368">
        <v>2020</v>
      </c>
      <c r="H1001" s="457">
        <f t="shared" si="10"/>
        <v>105600</v>
      </c>
      <c r="I1001" s="366" t="s">
        <v>591</v>
      </c>
      <c r="J1001" s="368" t="s">
        <v>716</v>
      </c>
      <c r="K1001" s="59"/>
      <c r="L1001" s="59"/>
      <c r="M1001" s="528">
        <v>52800</v>
      </c>
      <c r="N1001" s="351">
        <f t="shared" si="11"/>
        <v>0</v>
      </c>
    </row>
    <row r="1002" spans="1:14" s="206" customFormat="1" ht="16.5" x14ac:dyDescent="0.3">
      <c r="A1002" s="435">
        <v>668</v>
      </c>
      <c r="B1002" s="369" t="s">
        <v>1661</v>
      </c>
      <c r="C1002" s="366" t="s">
        <v>936</v>
      </c>
      <c r="D1002" s="367" t="s">
        <v>1297</v>
      </c>
      <c r="E1002" s="375">
        <v>43891</v>
      </c>
      <c r="F1002" s="368" t="s">
        <v>667</v>
      </c>
      <c r="G1002" s="368">
        <v>2020</v>
      </c>
      <c r="H1002" s="457">
        <f t="shared" si="10"/>
        <v>79200</v>
      </c>
      <c r="I1002" s="366" t="s">
        <v>591</v>
      </c>
      <c r="J1002" s="368" t="s">
        <v>716</v>
      </c>
      <c r="K1002" s="59"/>
      <c r="L1002" s="59"/>
      <c r="M1002" s="528">
        <v>39600</v>
      </c>
      <c r="N1002" s="351">
        <f t="shared" si="11"/>
        <v>0</v>
      </c>
    </row>
    <row r="1003" spans="1:14" s="206" customFormat="1" ht="16.5" x14ac:dyDescent="0.3">
      <c r="A1003" s="435">
        <v>669</v>
      </c>
      <c r="B1003" s="369" t="s">
        <v>1662</v>
      </c>
      <c r="C1003" s="366" t="s">
        <v>936</v>
      </c>
      <c r="D1003" s="367" t="s">
        <v>1297</v>
      </c>
      <c r="E1003" s="375">
        <v>43891</v>
      </c>
      <c r="F1003" s="368" t="s">
        <v>667</v>
      </c>
      <c r="G1003" s="368">
        <v>2020</v>
      </c>
      <c r="H1003" s="457">
        <f t="shared" si="10"/>
        <v>79200</v>
      </c>
      <c r="I1003" s="366" t="s">
        <v>591</v>
      </c>
      <c r="J1003" s="368" t="s">
        <v>716</v>
      </c>
      <c r="K1003" s="59"/>
      <c r="L1003" s="59"/>
      <c r="M1003" s="528">
        <v>39600</v>
      </c>
      <c r="N1003" s="351">
        <f t="shared" si="11"/>
        <v>0</v>
      </c>
    </row>
    <row r="1004" spans="1:14" s="206" customFormat="1" ht="16.5" x14ac:dyDescent="0.3">
      <c r="A1004" s="435">
        <v>670</v>
      </c>
      <c r="B1004" s="369" t="s">
        <v>1663</v>
      </c>
      <c r="C1004" s="366" t="s">
        <v>936</v>
      </c>
      <c r="D1004" s="367" t="s">
        <v>1297</v>
      </c>
      <c r="E1004" s="375">
        <v>43891</v>
      </c>
      <c r="F1004" s="368" t="s">
        <v>667</v>
      </c>
      <c r="G1004" s="368">
        <v>2020</v>
      </c>
      <c r="H1004" s="457">
        <f t="shared" si="10"/>
        <v>70400</v>
      </c>
      <c r="I1004" s="366" t="s">
        <v>591</v>
      </c>
      <c r="J1004" s="368" t="s">
        <v>716</v>
      </c>
      <c r="K1004" s="59"/>
      <c r="L1004" s="59"/>
      <c r="M1004" s="528">
        <v>35200</v>
      </c>
      <c r="N1004" s="351">
        <f t="shared" si="11"/>
        <v>0</v>
      </c>
    </row>
    <row r="1005" spans="1:14" s="206" customFormat="1" ht="16.5" x14ac:dyDescent="0.3">
      <c r="A1005" s="435">
        <v>671</v>
      </c>
      <c r="B1005" s="369" t="s">
        <v>1664</v>
      </c>
      <c r="C1005" s="366" t="s">
        <v>936</v>
      </c>
      <c r="D1005" s="367" t="s">
        <v>1297</v>
      </c>
      <c r="E1005" s="375">
        <v>43891</v>
      </c>
      <c r="F1005" s="368" t="s">
        <v>667</v>
      </c>
      <c r="G1005" s="368">
        <v>2020</v>
      </c>
      <c r="H1005" s="457">
        <f t="shared" si="10"/>
        <v>66000</v>
      </c>
      <c r="I1005" s="366" t="s">
        <v>591</v>
      </c>
      <c r="J1005" s="368" t="s">
        <v>716</v>
      </c>
      <c r="K1005" s="59"/>
      <c r="L1005" s="59"/>
      <c r="M1005" s="528">
        <v>33000</v>
      </c>
      <c r="N1005" s="351">
        <f t="shared" si="11"/>
        <v>0</v>
      </c>
    </row>
    <row r="1006" spans="1:14" s="206" customFormat="1" ht="16.5" x14ac:dyDescent="0.3">
      <c r="A1006" s="435">
        <v>672</v>
      </c>
      <c r="B1006" s="369" t="s">
        <v>1665</v>
      </c>
      <c r="C1006" s="366" t="s">
        <v>936</v>
      </c>
      <c r="D1006" s="367" t="s">
        <v>1297</v>
      </c>
      <c r="E1006" s="375">
        <v>43891</v>
      </c>
      <c r="F1006" s="368" t="s">
        <v>667</v>
      </c>
      <c r="G1006" s="368">
        <v>2020</v>
      </c>
      <c r="H1006" s="457">
        <f t="shared" si="10"/>
        <v>96800</v>
      </c>
      <c r="I1006" s="366" t="s">
        <v>591</v>
      </c>
      <c r="J1006" s="368" t="s">
        <v>716</v>
      </c>
      <c r="K1006" s="59"/>
      <c r="L1006" s="59"/>
      <c r="M1006" s="528">
        <v>48400</v>
      </c>
      <c r="N1006" s="351">
        <f t="shared" si="11"/>
        <v>0</v>
      </c>
    </row>
    <row r="1007" spans="1:14" s="206" customFormat="1" ht="16.5" x14ac:dyDescent="0.3">
      <c r="A1007" s="435">
        <v>673</v>
      </c>
      <c r="B1007" s="369" t="s">
        <v>1666</v>
      </c>
      <c r="C1007" s="366" t="s">
        <v>936</v>
      </c>
      <c r="D1007" s="367" t="s">
        <v>1297</v>
      </c>
      <c r="E1007" s="375">
        <v>43891</v>
      </c>
      <c r="F1007" s="368" t="s">
        <v>667</v>
      </c>
      <c r="G1007" s="368">
        <v>2020</v>
      </c>
      <c r="H1007" s="457">
        <f t="shared" si="10"/>
        <v>104600</v>
      </c>
      <c r="I1007" s="366" t="s">
        <v>591</v>
      </c>
      <c r="J1007" s="368" t="s">
        <v>716</v>
      </c>
      <c r="K1007" s="59"/>
      <c r="L1007" s="59"/>
      <c r="M1007" s="531">
        <v>52300</v>
      </c>
      <c r="N1007" s="351">
        <f t="shared" si="11"/>
        <v>0</v>
      </c>
    </row>
    <row r="1008" spans="1:14" s="206" customFormat="1" ht="16.5" x14ac:dyDescent="0.3">
      <c r="A1008" s="435">
        <v>674</v>
      </c>
      <c r="B1008" s="369" t="s">
        <v>1667</v>
      </c>
      <c r="C1008" s="366" t="s">
        <v>936</v>
      </c>
      <c r="D1008" s="367" t="s">
        <v>1297</v>
      </c>
      <c r="E1008" s="375">
        <v>43891</v>
      </c>
      <c r="F1008" s="368" t="s">
        <v>667</v>
      </c>
      <c r="G1008" s="368">
        <v>2020</v>
      </c>
      <c r="H1008" s="457">
        <f t="shared" si="10"/>
        <v>88000</v>
      </c>
      <c r="I1008" s="366" t="s">
        <v>591</v>
      </c>
      <c r="J1008" s="368" t="s">
        <v>716</v>
      </c>
      <c r="K1008" s="59"/>
      <c r="L1008" s="59"/>
      <c r="M1008" s="528">
        <v>44000</v>
      </c>
      <c r="N1008" s="351">
        <f t="shared" si="11"/>
        <v>0</v>
      </c>
    </row>
    <row r="1009" spans="1:14" s="206" customFormat="1" ht="16.5" x14ac:dyDescent="0.3">
      <c r="A1009" s="435">
        <v>675</v>
      </c>
      <c r="B1009" s="369" t="s">
        <v>1668</v>
      </c>
      <c r="C1009" s="366" t="s">
        <v>936</v>
      </c>
      <c r="D1009" s="367" t="s">
        <v>1297</v>
      </c>
      <c r="E1009" s="375">
        <v>43891</v>
      </c>
      <c r="F1009" s="368" t="s">
        <v>667</v>
      </c>
      <c r="G1009" s="368">
        <v>2020</v>
      </c>
      <c r="H1009" s="457">
        <f t="shared" si="10"/>
        <v>44000</v>
      </c>
      <c r="I1009" s="366" t="s">
        <v>591</v>
      </c>
      <c r="J1009" s="368" t="s">
        <v>716</v>
      </c>
      <c r="K1009" s="59"/>
      <c r="L1009" s="59"/>
      <c r="M1009" s="528">
        <v>22000</v>
      </c>
      <c r="N1009" s="351">
        <f t="shared" si="11"/>
        <v>0</v>
      </c>
    </row>
    <row r="1010" spans="1:14" s="206" customFormat="1" ht="16.5" x14ac:dyDescent="0.3">
      <c r="A1010" s="435">
        <v>676</v>
      </c>
      <c r="B1010" s="369" t="s">
        <v>1669</v>
      </c>
      <c r="C1010" s="366" t="s">
        <v>936</v>
      </c>
      <c r="D1010" s="367" t="s">
        <v>1297</v>
      </c>
      <c r="E1010" s="375">
        <v>43891</v>
      </c>
      <c r="F1010" s="368" t="s">
        <v>667</v>
      </c>
      <c r="G1010" s="368">
        <v>2020</v>
      </c>
      <c r="H1010" s="457">
        <f t="shared" si="10"/>
        <v>78200</v>
      </c>
      <c r="I1010" s="366" t="s">
        <v>591</v>
      </c>
      <c r="J1010" s="368" t="s">
        <v>716</v>
      </c>
      <c r="K1010" s="59"/>
      <c r="L1010" s="59"/>
      <c r="M1010" s="528">
        <v>39100</v>
      </c>
      <c r="N1010" s="351">
        <f t="shared" si="11"/>
        <v>0</v>
      </c>
    </row>
    <row r="1011" spans="1:14" s="206" customFormat="1" ht="16.5" x14ac:dyDescent="0.3">
      <c r="A1011" s="435">
        <v>677</v>
      </c>
      <c r="B1011" s="369" t="s">
        <v>1670</v>
      </c>
      <c r="C1011" s="366" t="s">
        <v>936</v>
      </c>
      <c r="D1011" s="367" t="s">
        <v>1297</v>
      </c>
      <c r="E1011" s="375">
        <v>43891</v>
      </c>
      <c r="F1011" s="368" t="s">
        <v>667</v>
      </c>
      <c r="G1011" s="368">
        <v>2020</v>
      </c>
      <c r="H1011" s="457">
        <f t="shared" si="10"/>
        <v>70400</v>
      </c>
      <c r="I1011" s="366" t="s">
        <v>591</v>
      </c>
      <c r="J1011" s="368" t="s">
        <v>716</v>
      </c>
      <c r="K1011" s="59"/>
      <c r="L1011" s="59"/>
      <c r="M1011" s="528">
        <v>35200</v>
      </c>
      <c r="N1011" s="351">
        <f t="shared" si="11"/>
        <v>0</v>
      </c>
    </row>
    <row r="1012" spans="1:14" s="206" customFormat="1" ht="16.5" x14ac:dyDescent="0.3">
      <c r="A1012" s="435">
        <v>678</v>
      </c>
      <c r="B1012" s="369" t="s">
        <v>1671</v>
      </c>
      <c r="C1012" s="366" t="s">
        <v>936</v>
      </c>
      <c r="D1012" s="367" t="s">
        <v>1297</v>
      </c>
      <c r="E1012" s="375">
        <v>43891</v>
      </c>
      <c r="F1012" s="368" t="s">
        <v>667</v>
      </c>
      <c r="G1012" s="368">
        <v>2020</v>
      </c>
      <c r="H1012" s="457">
        <f t="shared" si="10"/>
        <v>79200</v>
      </c>
      <c r="I1012" s="366" t="s">
        <v>591</v>
      </c>
      <c r="J1012" s="368" t="s">
        <v>716</v>
      </c>
      <c r="K1012" s="59"/>
      <c r="L1012" s="59"/>
      <c r="M1012" s="528">
        <v>39600</v>
      </c>
      <c r="N1012" s="351">
        <f t="shared" si="11"/>
        <v>0</v>
      </c>
    </row>
    <row r="1013" spans="1:14" s="206" customFormat="1" ht="16.5" x14ac:dyDescent="0.3">
      <c r="A1013" s="435">
        <v>679</v>
      </c>
      <c r="B1013" s="369" t="s">
        <v>1672</v>
      </c>
      <c r="C1013" s="366" t="s">
        <v>936</v>
      </c>
      <c r="D1013" s="367" t="s">
        <v>1297</v>
      </c>
      <c r="E1013" s="375">
        <v>43891</v>
      </c>
      <c r="F1013" s="368" t="s">
        <v>667</v>
      </c>
      <c r="G1013" s="368">
        <v>2020</v>
      </c>
      <c r="H1013" s="457">
        <f t="shared" si="10"/>
        <v>68600</v>
      </c>
      <c r="I1013" s="366" t="s">
        <v>591</v>
      </c>
      <c r="J1013" s="368" t="s">
        <v>716</v>
      </c>
      <c r="K1013" s="59"/>
      <c r="L1013" s="59"/>
      <c r="M1013" s="528">
        <v>34300</v>
      </c>
      <c r="N1013" s="351">
        <f t="shared" si="11"/>
        <v>0</v>
      </c>
    </row>
    <row r="1014" spans="1:14" s="206" customFormat="1" ht="16.5" x14ac:dyDescent="0.3">
      <c r="A1014" s="435">
        <v>680</v>
      </c>
      <c r="B1014" s="369" t="s">
        <v>1673</v>
      </c>
      <c r="C1014" s="366" t="s">
        <v>936</v>
      </c>
      <c r="D1014" s="367" t="s">
        <v>1297</v>
      </c>
      <c r="E1014" s="375">
        <v>43891</v>
      </c>
      <c r="F1014" s="368" t="s">
        <v>667</v>
      </c>
      <c r="G1014" s="368">
        <v>2020</v>
      </c>
      <c r="H1014" s="457">
        <f t="shared" si="10"/>
        <v>101200</v>
      </c>
      <c r="I1014" s="366" t="s">
        <v>591</v>
      </c>
      <c r="J1014" s="368" t="s">
        <v>716</v>
      </c>
      <c r="K1014" s="59"/>
      <c r="L1014" s="59"/>
      <c r="M1014" s="528">
        <v>50600</v>
      </c>
      <c r="N1014" s="351">
        <f t="shared" si="11"/>
        <v>0</v>
      </c>
    </row>
    <row r="1015" spans="1:14" s="206" customFormat="1" ht="16.5" x14ac:dyDescent="0.3">
      <c r="A1015" s="435">
        <v>681</v>
      </c>
      <c r="B1015" s="369" t="s">
        <v>1674</v>
      </c>
      <c r="C1015" s="366" t="s">
        <v>936</v>
      </c>
      <c r="D1015" s="367" t="s">
        <v>1297</v>
      </c>
      <c r="E1015" s="375">
        <v>43891</v>
      </c>
      <c r="F1015" s="368" t="s">
        <v>667</v>
      </c>
      <c r="G1015" s="368">
        <v>2020</v>
      </c>
      <c r="H1015" s="457">
        <f t="shared" si="10"/>
        <v>79200</v>
      </c>
      <c r="I1015" s="366" t="s">
        <v>591</v>
      </c>
      <c r="J1015" s="368" t="s">
        <v>716</v>
      </c>
      <c r="K1015" s="59"/>
      <c r="L1015" s="59"/>
      <c r="M1015" s="528">
        <v>39600</v>
      </c>
      <c r="N1015" s="351">
        <f t="shared" si="11"/>
        <v>0</v>
      </c>
    </row>
    <row r="1016" spans="1:14" s="206" customFormat="1" ht="16.5" x14ac:dyDescent="0.3">
      <c r="A1016" s="435">
        <v>682</v>
      </c>
      <c r="B1016" s="369" t="s">
        <v>1675</v>
      </c>
      <c r="C1016" s="366" t="s">
        <v>936</v>
      </c>
      <c r="D1016" s="367" t="s">
        <v>1297</v>
      </c>
      <c r="E1016" s="375">
        <v>43891</v>
      </c>
      <c r="F1016" s="368" t="s">
        <v>667</v>
      </c>
      <c r="G1016" s="368">
        <v>2020</v>
      </c>
      <c r="H1016" s="457">
        <f t="shared" ref="H1016:H1068" si="12">M1016*2</f>
        <v>70400</v>
      </c>
      <c r="I1016" s="366" t="s">
        <v>591</v>
      </c>
      <c r="J1016" s="368" t="s">
        <v>716</v>
      </c>
      <c r="K1016" s="59"/>
      <c r="L1016" s="59"/>
      <c r="M1016" s="528">
        <v>35200</v>
      </c>
      <c r="N1016" s="351"/>
    </row>
    <row r="1017" spans="1:14" s="206" customFormat="1" ht="16.5" x14ac:dyDescent="0.3">
      <c r="A1017" s="435">
        <v>683</v>
      </c>
      <c r="B1017" s="369" t="s">
        <v>1676</v>
      </c>
      <c r="C1017" s="366" t="s">
        <v>936</v>
      </c>
      <c r="D1017" s="367" t="s">
        <v>1297</v>
      </c>
      <c r="E1017" s="375">
        <v>43891</v>
      </c>
      <c r="F1017" s="368" t="s">
        <v>667</v>
      </c>
      <c r="G1017" s="368">
        <v>2020</v>
      </c>
      <c r="H1017" s="457">
        <f t="shared" si="12"/>
        <v>73800</v>
      </c>
      <c r="I1017" s="366" t="s">
        <v>591</v>
      </c>
      <c r="J1017" s="368" t="s">
        <v>716</v>
      </c>
      <c r="K1017" s="59"/>
      <c r="L1017" s="59"/>
      <c r="M1017" s="528">
        <v>36900</v>
      </c>
      <c r="N1017" s="351"/>
    </row>
    <row r="1018" spans="1:14" s="206" customFormat="1" ht="16.5" x14ac:dyDescent="0.3">
      <c r="A1018" s="435">
        <v>684</v>
      </c>
      <c r="B1018" s="369" t="s">
        <v>1677</v>
      </c>
      <c r="C1018" s="366" t="s">
        <v>936</v>
      </c>
      <c r="D1018" s="367" t="s">
        <v>1297</v>
      </c>
      <c r="E1018" s="375">
        <v>43891</v>
      </c>
      <c r="F1018" s="368" t="s">
        <v>667</v>
      </c>
      <c r="G1018" s="368">
        <v>2020</v>
      </c>
      <c r="H1018" s="457">
        <f t="shared" si="12"/>
        <v>98400</v>
      </c>
      <c r="I1018" s="366" t="s">
        <v>591</v>
      </c>
      <c r="J1018" s="368" t="s">
        <v>716</v>
      </c>
      <c r="K1018" s="59"/>
      <c r="L1018" s="59"/>
      <c r="M1018" s="528">
        <v>49200</v>
      </c>
      <c r="N1018" s="351"/>
    </row>
    <row r="1019" spans="1:14" s="206" customFormat="1" ht="16.5" x14ac:dyDescent="0.3">
      <c r="A1019" s="435">
        <v>685</v>
      </c>
      <c r="B1019" s="369" t="s">
        <v>1678</v>
      </c>
      <c r="C1019" s="366" t="s">
        <v>936</v>
      </c>
      <c r="D1019" s="367" t="s">
        <v>1297</v>
      </c>
      <c r="E1019" s="375">
        <v>43891</v>
      </c>
      <c r="F1019" s="368" t="s">
        <v>667</v>
      </c>
      <c r="G1019" s="368">
        <v>2020</v>
      </c>
      <c r="H1019" s="457">
        <f t="shared" si="12"/>
        <v>70400</v>
      </c>
      <c r="I1019" s="366" t="s">
        <v>591</v>
      </c>
      <c r="J1019" s="368" t="s">
        <v>716</v>
      </c>
      <c r="K1019" s="59"/>
      <c r="L1019" s="59"/>
      <c r="M1019" s="528">
        <v>35200</v>
      </c>
      <c r="N1019" s="351"/>
    </row>
    <row r="1020" spans="1:14" s="206" customFormat="1" ht="16.5" x14ac:dyDescent="0.3">
      <c r="A1020" s="435">
        <v>686</v>
      </c>
      <c r="B1020" s="369" t="s">
        <v>1679</v>
      </c>
      <c r="C1020" s="366" t="s">
        <v>936</v>
      </c>
      <c r="D1020" s="367" t="s">
        <v>1297</v>
      </c>
      <c r="E1020" s="375">
        <v>43891</v>
      </c>
      <c r="F1020" s="368" t="s">
        <v>667</v>
      </c>
      <c r="G1020" s="368">
        <v>2020</v>
      </c>
      <c r="H1020" s="457">
        <f t="shared" si="12"/>
        <v>98400</v>
      </c>
      <c r="I1020" s="366" t="s">
        <v>591</v>
      </c>
      <c r="J1020" s="368" t="s">
        <v>716</v>
      </c>
      <c r="K1020" s="59"/>
      <c r="L1020" s="59"/>
      <c r="M1020" s="528">
        <v>49200</v>
      </c>
      <c r="N1020" s="351"/>
    </row>
    <row r="1021" spans="1:14" s="206" customFormat="1" ht="16.5" x14ac:dyDescent="0.3">
      <c r="A1021" s="435">
        <v>687</v>
      </c>
      <c r="B1021" s="369" t="s">
        <v>1680</v>
      </c>
      <c r="C1021" s="366" t="s">
        <v>936</v>
      </c>
      <c r="D1021" s="367" t="s">
        <v>1297</v>
      </c>
      <c r="E1021" s="375">
        <v>43891</v>
      </c>
      <c r="F1021" s="368" t="s">
        <v>667</v>
      </c>
      <c r="G1021" s="368">
        <v>2020</v>
      </c>
      <c r="H1021" s="457">
        <f t="shared" si="12"/>
        <v>88000</v>
      </c>
      <c r="I1021" s="366" t="s">
        <v>591</v>
      </c>
      <c r="J1021" s="368" t="s">
        <v>716</v>
      </c>
      <c r="K1021" s="59"/>
      <c r="L1021" s="59"/>
      <c r="M1021" s="528">
        <v>44000</v>
      </c>
      <c r="N1021" s="351"/>
    </row>
    <row r="1022" spans="1:14" s="206" customFormat="1" ht="16.5" x14ac:dyDescent="0.3">
      <c r="A1022" s="435">
        <v>688</v>
      </c>
      <c r="B1022" s="369" t="s">
        <v>1681</v>
      </c>
      <c r="C1022" s="366" t="s">
        <v>936</v>
      </c>
      <c r="D1022" s="367" t="s">
        <v>1297</v>
      </c>
      <c r="E1022" s="375">
        <v>43891</v>
      </c>
      <c r="F1022" s="368" t="s">
        <v>667</v>
      </c>
      <c r="G1022" s="368">
        <v>2020</v>
      </c>
      <c r="H1022" s="457">
        <f t="shared" si="12"/>
        <v>89600</v>
      </c>
      <c r="I1022" s="366" t="s">
        <v>591</v>
      </c>
      <c r="J1022" s="368" t="s">
        <v>716</v>
      </c>
      <c r="K1022" s="59"/>
      <c r="L1022" s="59"/>
      <c r="M1022" s="528">
        <v>44800</v>
      </c>
      <c r="N1022" s="351"/>
    </row>
    <row r="1023" spans="1:14" s="206" customFormat="1" ht="16.5" x14ac:dyDescent="0.3">
      <c r="A1023" s="366"/>
      <c r="B1023" s="396" t="s">
        <v>1026</v>
      </c>
      <c r="C1023" s="368"/>
      <c r="D1023" s="416"/>
      <c r="E1023" s="366"/>
      <c r="F1023" s="425"/>
      <c r="G1023" s="417"/>
      <c r="H1023" s="426">
        <f>SUM(H981:H1022)</f>
        <v>38385600</v>
      </c>
      <c r="I1023" s="368"/>
      <c r="J1023" s="368"/>
      <c r="K1023" s="59"/>
      <c r="L1023" s="59"/>
      <c r="M1023" s="528"/>
      <c r="N1023" s="351"/>
    </row>
    <row r="1024" spans="1:14" s="206" customFormat="1" ht="16.5" x14ac:dyDescent="0.3">
      <c r="A1024" s="431"/>
      <c r="B1024" s="432"/>
      <c r="C1024" s="393"/>
      <c r="D1024" s="432"/>
      <c r="E1024" s="389"/>
      <c r="F1024" s="433"/>
      <c r="G1024" s="393"/>
      <c r="H1024" s="434"/>
      <c r="I1024" s="393"/>
      <c r="J1024" s="393"/>
      <c r="K1024" s="59"/>
      <c r="L1024" s="59"/>
      <c r="M1024" s="528"/>
      <c r="N1024" s="351"/>
    </row>
    <row r="1025" spans="1:14" s="206" customFormat="1" x14ac:dyDescent="0.25">
      <c r="A1025" s="588" t="s">
        <v>246</v>
      </c>
      <c r="B1025" s="360" t="s">
        <v>571</v>
      </c>
      <c r="C1025" s="590" t="s">
        <v>572</v>
      </c>
      <c r="D1025" s="590"/>
      <c r="E1025" s="590"/>
      <c r="F1025" s="489" t="s">
        <v>573</v>
      </c>
      <c r="G1025" s="489" t="s">
        <v>574</v>
      </c>
      <c r="H1025" s="361" t="s">
        <v>575</v>
      </c>
      <c r="I1025" s="486" t="s">
        <v>576</v>
      </c>
      <c r="J1025" s="591" t="s">
        <v>577</v>
      </c>
      <c r="K1025" s="59"/>
      <c r="L1025" s="59"/>
      <c r="M1025" s="528"/>
      <c r="N1025" s="351"/>
    </row>
    <row r="1026" spans="1:14" s="206" customFormat="1" x14ac:dyDescent="0.25">
      <c r="A1026" s="589"/>
      <c r="B1026" s="362" t="s">
        <v>578</v>
      </c>
      <c r="C1026" s="484" t="s">
        <v>579</v>
      </c>
      <c r="D1026" s="484" t="s">
        <v>580</v>
      </c>
      <c r="E1026" s="484" t="s">
        <v>581</v>
      </c>
      <c r="F1026" s="490" t="s">
        <v>582</v>
      </c>
      <c r="G1026" s="490" t="s">
        <v>583</v>
      </c>
      <c r="H1026" s="363" t="s">
        <v>583</v>
      </c>
      <c r="I1026" s="487" t="s">
        <v>584</v>
      </c>
      <c r="J1026" s="591"/>
      <c r="K1026" s="59"/>
      <c r="L1026" s="59"/>
      <c r="M1026" s="528"/>
      <c r="N1026" s="351"/>
    </row>
    <row r="1027" spans="1:14" s="206" customFormat="1" ht="16.5" x14ac:dyDescent="0.3">
      <c r="A1027" s="366"/>
      <c r="B1027" s="396" t="s">
        <v>1027</v>
      </c>
      <c r="C1027" s="368"/>
      <c r="D1027" s="416"/>
      <c r="E1027" s="366"/>
      <c r="F1027" s="425"/>
      <c r="G1027" s="417"/>
      <c r="H1027" s="426">
        <f>H1023</f>
        <v>38385600</v>
      </c>
      <c r="I1027" s="368"/>
      <c r="J1027" s="368"/>
      <c r="K1027" s="59"/>
      <c r="L1027" s="59"/>
      <c r="M1027" s="528"/>
      <c r="N1027" s="351"/>
    </row>
    <row r="1028" spans="1:14" s="206" customFormat="1" ht="16.5" x14ac:dyDescent="0.3">
      <c r="A1028" s="435">
        <v>689</v>
      </c>
      <c r="B1028" s="369" t="s">
        <v>1682</v>
      </c>
      <c r="C1028" s="366" t="s">
        <v>936</v>
      </c>
      <c r="D1028" s="367" t="s">
        <v>1297</v>
      </c>
      <c r="E1028" s="375">
        <v>43891</v>
      </c>
      <c r="F1028" s="368" t="s">
        <v>667</v>
      </c>
      <c r="G1028" s="368">
        <v>2020</v>
      </c>
      <c r="H1028" s="457">
        <f t="shared" si="12"/>
        <v>88000</v>
      </c>
      <c r="I1028" s="366" t="s">
        <v>591</v>
      </c>
      <c r="J1028" s="368" t="s">
        <v>716</v>
      </c>
      <c r="K1028" s="59"/>
      <c r="L1028" s="59"/>
      <c r="M1028" s="528">
        <v>44000</v>
      </c>
      <c r="N1028" s="351"/>
    </row>
    <row r="1029" spans="1:14" s="206" customFormat="1" ht="16.5" x14ac:dyDescent="0.3">
      <c r="A1029" s="435">
        <v>690</v>
      </c>
      <c r="B1029" s="369" t="s">
        <v>1683</v>
      </c>
      <c r="C1029" s="366" t="s">
        <v>936</v>
      </c>
      <c r="D1029" s="367" t="s">
        <v>1297</v>
      </c>
      <c r="E1029" s="375">
        <v>43891</v>
      </c>
      <c r="F1029" s="368" t="s">
        <v>667</v>
      </c>
      <c r="G1029" s="368">
        <v>2020</v>
      </c>
      <c r="H1029" s="457">
        <f t="shared" si="12"/>
        <v>102000</v>
      </c>
      <c r="I1029" s="366" t="s">
        <v>591</v>
      </c>
      <c r="J1029" s="368" t="s">
        <v>716</v>
      </c>
      <c r="K1029" s="59"/>
      <c r="L1029" s="59"/>
      <c r="M1029" s="528">
        <v>51000</v>
      </c>
      <c r="N1029" s="351"/>
    </row>
    <row r="1030" spans="1:14" s="206" customFormat="1" ht="16.5" x14ac:dyDescent="0.3">
      <c r="A1030" s="435">
        <v>691</v>
      </c>
      <c r="B1030" s="369" t="s">
        <v>1684</v>
      </c>
      <c r="C1030" s="366" t="s">
        <v>936</v>
      </c>
      <c r="D1030" s="367" t="s">
        <v>1297</v>
      </c>
      <c r="E1030" s="375">
        <v>43891</v>
      </c>
      <c r="F1030" s="368" t="s">
        <v>667</v>
      </c>
      <c r="G1030" s="368">
        <v>2020</v>
      </c>
      <c r="H1030" s="457">
        <f t="shared" si="12"/>
        <v>61600</v>
      </c>
      <c r="I1030" s="366" t="s">
        <v>591</v>
      </c>
      <c r="J1030" s="368" t="s">
        <v>716</v>
      </c>
      <c r="K1030" s="59"/>
      <c r="L1030" s="59"/>
      <c r="M1030" s="529">
        <v>30800</v>
      </c>
      <c r="N1030" s="351"/>
    </row>
    <row r="1031" spans="1:14" s="206" customFormat="1" ht="16.5" x14ac:dyDescent="0.3">
      <c r="A1031" s="435">
        <v>692</v>
      </c>
      <c r="B1031" s="369" t="s">
        <v>1685</v>
      </c>
      <c r="C1031" s="366" t="s">
        <v>936</v>
      </c>
      <c r="D1031" s="367" t="s">
        <v>1297</v>
      </c>
      <c r="E1031" s="375">
        <v>43891</v>
      </c>
      <c r="F1031" s="368" t="s">
        <v>667</v>
      </c>
      <c r="G1031" s="368">
        <v>2020</v>
      </c>
      <c r="H1031" s="457">
        <f t="shared" si="12"/>
        <v>66000</v>
      </c>
      <c r="I1031" s="366" t="s">
        <v>591</v>
      </c>
      <c r="J1031" s="368" t="s">
        <v>716</v>
      </c>
      <c r="K1031" s="59"/>
      <c r="L1031" s="59"/>
      <c r="M1031" s="531">
        <v>33000</v>
      </c>
      <c r="N1031" s="351"/>
    </row>
    <row r="1032" spans="1:14" s="206" customFormat="1" ht="16.5" x14ac:dyDescent="0.3">
      <c r="A1032" s="435">
        <v>693</v>
      </c>
      <c r="B1032" s="369" t="s">
        <v>1686</v>
      </c>
      <c r="C1032" s="366" t="s">
        <v>936</v>
      </c>
      <c r="D1032" s="367" t="s">
        <v>1297</v>
      </c>
      <c r="E1032" s="375">
        <v>43891</v>
      </c>
      <c r="F1032" s="368" t="s">
        <v>667</v>
      </c>
      <c r="G1032" s="368">
        <v>2020</v>
      </c>
      <c r="H1032" s="457">
        <f t="shared" si="12"/>
        <v>137200</v>
      </c>
      <c r="I1032" s="366" t="s">
        <v>591</v>
      </c>
      <c r="J1032" s="368" t="s">
        <v>716</v>
      </c>
      <c r="K1032" s="59"/>
      <c r="L1032" s="59"/>
      <c r="M1032" s="531">
        <v>68600</v>
      </c>
      <c r="N1032" s="351">
        <f t="shared" ref="N1032:N1096" si="13">S1032*2</f>
        <v>0</v>
      </c>
    </row>
    <row r="1033" spans="1:14" s="206" customFormat="1" ht="16.5" x14ac:dyDescent="0.3">
      <c r="A1033" s="435">
        <v>694</v>
      </c>
      <c r="B1033" s="369" t="s">
        <v>1687</v>
      </c>
      <c r="C1033" s="366" t="s">
        <v>936</v>
      </c>
      <c r="D1033" s="367" t="s">
        <v>1297</v>
      </c>
      <c r="E1033" s="375">
        <v>43891</v>
      </c>
      <c r="F1033" s="368" t="s">
        <v>667</v>
      </c>
      <c r="G1033" s="368">
        <v>2020</v>
      </c>
      <c r="H1033" s="457">
        <f t="shared" si="12"/>
        <v>99400</v>
      </c>
      <c r="I1033" s="366" t="s">
        <v>591</v>
      </c>
      <c r="J1033" s="368" t="s">
        <v>716</v>
      </c>
      <c r="K1033" s="59"/>
      <c r="L1033" s="59"/>
      <c r="M1033" s="528">
        <v>49700</v>
      </c>
      <c r="N1033" s="351">
        <f t="shared" si="13"/>
        <v>0</v>
      </c>
    </row>
    <row r="1034" spans="1:14" s="206" customFormat="1" ht="16.5" x14ac:dyDescent="0.3">
      <c r="A1034" s="435">
        <v>695</v>
      </c>
      <c r="B1034" s="369" t="s">
        <v>1688</v>
      </c>
      <c r="C1034" s="366" t="s">
        <v>936</v>
      </c>
      <c r="D1034" s="367" t="s">
        <v>1297</v>
      </c>
      <c r="E1034" s="375">
        <v>43891</v>
      </c>
      <c r="F1034" s="368" t="s">
        <v>667</v>
      </c>
      <c r="G1034" s="368">
        <v>2020</v>
      </c>
      <c r="H1034" s="457">
        <f t="shared" si="12"/>
        <v>114400</v>
      </c>
      <c r="I1034" s="366" t="s">
        <v>591</v>
      </c>
      <c r="J1034" s="368" t="s">
        <v>716</v>
      </c>
      <c r="K1034" s="59"/>
      <c r="L1034" s="59"/>
      <c r="M1034" s="528">
        <v>57200</v>
      </c>
      <c r="N1034" s="351">
        <f t="shared" si="13"/>
        <v>0</v>
      </c>
    </row>
    <row r="1035" spans="1:14" s="206" customFormat="1" ht="16.5" x14ac:dyDescent="0.3">
      <c r="A1035" s="435">
        <v>696</v>
      </c>
      <c r="B1035" s="369" t="s">
        <v>1689</v>
      </c>
      <c r="C1035" s="366" t="s">
        <v>936</v>
      </c>
      <c r="D1035" s="367" t="s">
        <v>1297</v>
      </c>
      <c r="E1035" s="375">
        <v>43891</v>
      </c>
      <c r="F1035" s="368" t="s">
        <v>667</v>
      </c>
      <c r="G1035" s="368">
        <v>2020</v>
      </c>
      <c r="H1035" s="457">
        <f t="shared" si="12"/>
        <v>80000</v>
      </c>
      <c r="I1035" s="366" t="s">
        <v>591</v>
      </c>
      <c r="J1035" s="368" t="s">
        <v>716</v>
      </c>
      <c r="K1035" s="59"/>
      <c r="L1035" s="59"/>
      <c r="M1035" s="528">
        <v>40000</v>
      </c>
      <c r="N1035" s="351">
        <f t="shared" si="13"/>
        <v>0</v>
      </c>
    </row>
    <row r="1036" spans="1:14" s="206" customFormat="1" ht="16.5" x14ac:dyDescent="0.3">
      <c r="A1036" s="435">
        <v>697</v>
      </c>
      <c r="B1036" s="369" t="s">
        <v>1690</v>
      </c>
      <c r="C1036" s="366" t="s">
        <v>936</v>
      </c>
      <c r="D1036" s="367" t="s">
        <v>1297</v>
      </c>
      <c r="E1036" s="375">
        <v>43891</v>
      </c>
      <c r="F1036" s="368" t="s">
        <v>667</v>
      </c>
      <c r="G1036" s="368">
        <v>2020</v>
      </c>
      <c r="H1036" s="457">
        <f t="shared" si="12"/>
        <v>44000</v>
      </c>
      <c r="I1036" s="366" t="s">
        <v>591</v>
      </c>
      <c r="J1036" s="368" t="s">
        <v>716</v>
      </c>
      <c r="K1036" s="59"/>
      <c r="L1036" s="59"/>
      <c r="M1036" s="528">
        <v>22000</v>
      </c>
      <c r="N1036" s="351">
        <f t="shared" si="13"/>
        <v>0</v>
      </c>
    </row>
    <row r="1037" spans="1:14" s="206" customFormat="1" ht="16.5" x14ac:dyDescent="0.3">
      <c r="A1037" s="435">
        <v>698</v>
      </c>
      <c r="B1037" s="369" t="s">
        <v>1691</v>
      </c>
      <c r="C1037" s="366" t="s">
        <v>936</v>
      </c>
      <c r="D1037" s="367" t="s">
        <v>1297</v>
      </c>
      <c r="E1037" s="375">
        <v>43891</v>
      </c>
      <c r="F1037" s="368" t="s">
        <v>667</v>
      </c>
      <c r="G1037" s="368">
        <v>2020</v>
      </c>
      <c r="H1037" s="457">
        <f t="shared" si="12"/>
        <v>63200</v>
      </c>
      <c r="I1037" s="366" t="s">
        <v>591</v>
      </c>
      <c r="J1037" s="368" t="s">
        <v>716</v>
      </c>
      <c r="K1037" s="59"/>
      <c r="L1037" s="59"/>
      <c r="M1037" s="528">
        <v>31600</v>
      </c>
      <c r="N1037" s="351">
        <f t="shared" si="13"/>
        <v>0</v>
      </c>
    </row>
    <row r="1038" spans="1:14" s="206" customFormat="1" ht="16.5" x14ac:dyDescent="0.3">
      <c r="A1038" s="435">
        <v>699</v>
      </c>
      <c r="B1038" s="369" t="s">
        <v>1692</v>
      </c>
      <c r="C1038" s="366" t="s">
        <v>936</v>
      </c>
      <c r="D1038" s="367" t="s">
        <v>1297</v>
      </c>
      <c r="E1038" s="375">
        <v>43891</v>
      </c>
      <c r="F1038" s="368" t="s">
        <v>667</v>
      </c>
      <c r="G1038" s="368">
        <v>2020</v>
      </c>
      <c r="H1038" s="457">
        <f t="shared" si="12"/>
        <v>48400</v>
      </c>
      <c r="I1038" s="366" t="s">
        <v>591</v>
      </c>
      <c r="J1038" s="368" t="s">
        <v>716</v>
      </c>
      <c r="K1038" s="59"/>
      <c r="L1038" s="59"/>
      <c r="M1038" s="529">
        <v>24200</v>
      </c>
      <c r="N1038" s="351">
        <f t="shared" si="13"/>
        <v>0</v>
      </c>
    </row>
    <row r="1039" spans="1:14" s="206" customFormat="1" ht="16.5" x14ac:dyDescent="0.3">
      <c r="A1039" s="435">
        <v>700</v>
      </c>
      <c r="B1039" s="369" t="s">
        <v>1693</v>
      </c>
      <c r="C1039" s="366" t="s">
        <v>936</v>
      </c>
      <c r="D1039" s="367" t="s">
        <v>1297</v>
      </c>
      <c r="E1039" s="375">
        <v>43891</v>
      </c>
      <c r="F1039" s="368" t="s">
        <v>667</v>
      </c>
      <c r="G1039" s="368">
        <v>2020</v>
      </c>
      <c r="H1039" s="457">
        <f t="shared" si="12"/>
        <v>38600</v>
      </c>
      <c r="I1039" s="366" t="s">
        <v>591</v>
      </c>
      <c r="J1039" s="368" t="s">
        <v>716</v>
      </c>
      <c r="K1039" s="59"/>
      <c r="L1039" s="59"/>
      <c r="M1039" s="528">
        <v>19300</v>
      </c>
      <c r="N1039" s="351">
        <f t="shared" si="13"/>
        <v>0</v>
      </c>
    </row>
    <row r="1040" spans="1:14" s="206" customFormat="1" ht="16.5" x14ac:dyDescent="0.3">
      <c r="A1040" s="435">
        <v>701</v>
      </c>
      <c r="B1040" s="369" t="s">
        <v>1694</v>
      </c>
      <c r="C1040" s="366" t="s">
        <v>936</v>
      </c>
      <c r="D1040" s="367" t="s">
        <v>1297</v>
      </c>
      <c r="E1040" s="375">
        <v>43891</v>
      </c>
      <c r="F1040" s="368" t="s">
        <v>667</v>
      </c>
      <c r="G1040" s="368">
        <v>2020</v>
      </c>
      <c r="H1040" s="457">
        <f t="shared" si="12"/>
        <v>96800</v>
      </c>
      <c r="I1040" s="366" t="s">
        <v>591</v>
      </c>
      <c r="J1040" s="368" t="s">
        <v>716</v>
      </c>
      <c r="K1040" s="59"/>
      <c r="L1040" s="59"/>
      <c r="M1040" s="528">
        <v>48400</v>
      </c>
      <c r="N1040" s="351">
        <f t="shared" si="13"/>
        <v>0</v>
      </c>
    </row>
    <row r="1041" spans="1:14" s="206" customFormat="1" ht="16.5" x14ac:dyDescent="0.3">
      <c r="A1041" s="435">
        <v>702</v>
      </c>
      <c r="B1041" s="369" t="s">
        <v>1695</v>
      </c>
      <c r="C1041" s="366" t="s">
        <v>936</v>
      </c>
      <c r="D1041" s="367" t="s">
        <v>1297</v>
      </c>
      <c r="E1041" s="375">
        <v>43891</v>
      </c>
      <c r="F1041" s="368" t="s">
        <v>667</v>
      </c>
      <c r="G1041" s="368">
        <v>2020</v>
      </c>
      <c r="H1041" s="457">
        <f t="shared" si="12"/>
        <v>61600</v>
      </c>
      <c r="I1041" s="366" t="s">
        <v>591</v>
      </c>
      <c r="J1041" s="368" t="s">
        <v>716</v>
      </c>
      <c r="K1041" s="59"/>
      <c r="L1041" s="59"/>
      <c r="M1041" s="528">
        <v>30800</v>
      </c>
      <c r="N1041" s="351">
        <f t="shared" si="13"/>
        <v>0</v>
      </c>
    </row>
    <row r="1042" spans="1:14" s="206" customFormat="1" ht="16.5" x14ac:dyDescent="0.3">
      <c r="A1042" s="435">
        <v>703</v>
      </c>
      <c r="B1042" s="369" t="s">
        <v>1696</v>
      </c>
      <c r="C1042" s="366" t="s">
        <v>936</v>
      </c>
      <c r="D1042" s="367" t="s">
        <v>1297</v>
      </c>
      <c r="E1042" s="375">
        <v>43891</v>
      </c>
      <c r="F1042" s="368" t="s">
        <v>667</v>
      </c>
      <c r="G1042" s="368">
        <v>2020</v>
      </c>
      <c r="H1042" s="457">
        <f t="shared" si="12"/>
        <v>61600</v>
      </c>
      <c r="I1042" s="366" t="s">
        <v>591</v>
      </c>
      <c r="J1042" s="368" t="s">
        <v>716</v>
      </c>
      <c r="K1042" s="59"/>
      <c r="L1042" s="59"/>
      <c r="M1042" s="528">
        <v>30800</v>
      </c>
      <c r="N1042" s="351">
        <f t="shared" si="13"/>
        <v>0</v>
      </c>
    </row>
    <row r="1043" spans="1:14" s="206" customFormat="1" ht="16.5" x14ac:dyDescent="0.3">
      <c r="A1043" s="435">
        <v>704</v>
      </c>
      <c r="B1043" s="369" t="s">
        <v>1697</v>
      </c>
      <c r="C1043" s="366" t="s">
        <v>936</v>
      </c>
      <c r="D1043" s="367" t="s">
        <v>1297</v>
      </c>
      <c r="E1043" s="375">
        <v>43891</v>
      </c>
      <c r="F1043" s="368" t="s">
        <v>667</v>
      </c>
      <c r="G1043" s="368">
        <v>2020</v>
      </c>
      <c r="H1043" s="457">
        <f t="shared" si="12"/>
        <v>66000</v>
      </c>
      <c r="I1043" s="366" t="s">
        <v>591</v>
      </c>
      <c r="J1043" s="368" t="s">
        <v>716</v>
      </c>
      <c r="K1043" s="59"/>
      <c r="L1043" s="59"/>
      <c r="M1043" s="528">
        <v>33000</v>
      </c>
      <c r="N1043" s="351">
        <f t="shared" si="13"/>
        <v>0</v>
      </c>
    </row>
    <row r="1044" spans="1:14" s="206" customFormat="1" ht="16.5" x14ac:dyDescent="0.3">
      <c r="A1044" s="435">
        <v>705</v>
      </c>
      <c r="B1044" s="369" t="s">
        <v>1698</v>
      </c>
      <c r="C1044" s="366" t="s">
        <v>936</v>
      </c>
      <c r="D1044" s="367" t="s">
        <v>1297</v>
      </c>
      <c r="E1044" s="375">
        <v>43891</v>
      </c>
      <c r="F1044" s="368" t="s">
        <v>667</v>
      </c>
      <c r="G1044" s="368">
        <v>2020</v>
      </c>
      <c r="H1044" s="457">
        <f t="shared" si="12"/>
        <v>70400</v>
      </c>
      <c r="I1044" s="366" t="s">
        <v>591</v>
      </c>
      <c r="J1044" s="368" t="s">
        <v>716</v>
      </c>
      <c r="K1044" s="59"/>
      <c r="L1044" s="59"/>
      <c r="M1044" s="528">
        <v>35200</v>
      </c>
      <c r="N1044" s="351">
        <f t="shared" si="13"/>
        <v>0</v>
      </c>
    </row>
    <row r="1045" spans="1:14" s="206" customFormat="1" ht="16.5" x14ac:dyDescent="0.3">
      <c r="A1045" s="435">
        <v>706</v>
      </c>
      <c r="B1045" s="369" t="s">
        <v>1699</v>
      </c>
      <c r="C1045" s="366" t="s">
        <v>936</v>
      </c>
      <c r="D1045" s="367" t="s">
        <v>1297</v>
      </c>
      <c r="E1045" s="375">
        <v>43891</v>
      </c>
      <c r="F1045" s="368" t="s">
        <v>667</v>
      </c>
      <c r="G1045" s="368">
        <v>2020</v>
      </c>
      <c r="H1045" s="457">
        <f t="shared" si="12"/>
        <v>38600</v>
      </c>
      <c r="I1045" s="366" t="s">
        <v>591</v>
      </c>
      <c r="J1045" s="368" t="s">
        <v>716</v>
      </c>
      <c r="K1045" s="59"/>
      <c r="L1045" s="59"/>
      <c r="M1045" s="528">
        <v>19300</v>
      </c>
      <c r="N1045" s="351">
        <f t="shared" si="13"/>
        <v>0</v>
      </c>
    </row>
    <row r="1046" spans="1:14" s="206" customFormat="1" ht="16.5" x14ac:dyDescent="0.3">
      <c r="A1046" s="435">
        <v>707</v>
      </c>
      <c r="B1046" s="369" t="s">
        <v>1700</v>
      </c>
      <c r="C1046" s="366" t="s">
        <v>936</v>
      </c>
      <c r="D1046" s="367" t="s">
        <v>1297</v>
      </c>
      <c r="E1046" s="375">
        <v>43891</v>
      </c>
      <c r="F1046" s="368" t="s">
        <v>667</v>
      </c>
      <c r="G1046" s="368">
        <v>2020</v>
      </c>
      <c r="H1046" s="457">
        <f t="shared" si="12"/>
        <v>38600</v>
      </c>
      <c r="I1046" s="366" t="s">
        <v>591</v>
      </c>
      <c r="J1046" s="368" t="s">
        <v>716</v>
      </c>
      <c r="K1046" s="59"/>
      <c r="L1046" s="59"/>
      <c r="M1046" s="528">
        <v>19300</v>
      </c>
      <c r="N1046" s="351">
        <f t="shared" si="13"/>
        <v>0</v>
      </c>
    </row>
    <row r="1047" spans="1:14" s="206" customFormat="1" ht="16.5" x14ac:dyDescent="0.3">
      <c r="A1047" s="435">
        <v>708</v>
      </c>
      <c r="B1047" s="369" t="s">
        <v>1701</v>
      </c>
      <c r="C1047" s="366" t="s">
        <v>936</v>
      </c>
      <c r="D1047" s="367" t="s">
        <v>1297</v>
      </c>
      <c r="E1047" s="375">
        <v>43891</v>
      </c>
      <c r="F1047" s="368" t="s">
        <v>667</v>
      </c>
      <c r="G1047" s="368">
        <v>2020</v>
      </c>
      <c r="H1047" s="457">
        <f t="shared" si="12"/>
        <v>38600</v>
      </c>
      <c r="I1047" s="366" t="s">
        <v>591</v>
      </c>
      <c r="J1047" s="368" t="s">
        <v>716</v>
      </c>
      <c r="K1047" s="59"/>
      <c r="L1047" s="59"/>
      <c r="M1047" s="528">
        <v>19300</v>
      </c>
      <c r="N1047" s="351">
        <f t="shared" si="13"/>
        <v>0</v>
      </c>
    </row>
    <row r="1048" spans="1:14" s="206" customFormat="1" ht="16.5" x14ac:dyDescent="0.3">
      <c r="A1048" s="435">
        <v>709</v>
      </c>
      <c r="B1048" s="369" t="s">
        <v>1702</v>
      </c>
      <c r="C1048" s="366" t="s">
        <v>936</v>
      </c>
      <c r="D1048" s="367" t="s">
        <v>1297</v>
      </c>
      <c r="E1048" s="375">
        <v>43891</v>
      </c>
      <c r="F1048" s="368" t="s">
        <v>667</v>
      </c>
      <c r="G1048" s="368">
        <v>2020</v>
      </c>
      <c r="H1048" s="457">
        <f t="shared" si="12"/>
        <v>82600</v>
      </c>
      <c r="I1048" s="366" t="s">
        <v>591</v>
      </c>
      <c r="J1048" s="368" t="s">
        <v>716</v>
      </c>
      <c r="K1048" s="59"/>
      <c r="L1048" s="59"/>
      <c r="M1048" s="528">
        <v>41300</v>
      </c>
      <c r="N1048" s="351">
        <f t="shared" si="13"/>
        <v>0</v>
      </c>
    </row>
    <row r="1049" spans="1:14" s="206" customFormat="1" ht="16.5" x14ac:dyDescent="0.3">
      <c r="A1049" s="435">
        <v>710</v>
      </c>
      <c r="B1049" s="369" t="s">
        <v>1703</v>
      </c>
      <c r="C1049" s="366" t="s">
        <v>936</v>
      </c>
      <c r="D1049" s="367" t="s">
        <v>1297</v>
      </c>
      <c r="E1049" s="375">
        <v>43891</v>
      </c>
      <c r="F1049" s="368" t="s">
        <v>667</v>
      </c>
      <c r="G1049" s="368">
        <v>2020</v>
      </c>
      <c r="H1049" s="457">
        <f t="shared" si="12"/>
        <v>79200</v>
      </c>
      <c r="I1049" s="366" t="s">
        <v>591</v>
      </c>
      <c r="J1049" s="368" t="s">
        <v>716</v>
      </c>
      <c r="K1049" s="59"/>
      <c r="L1049" s="59"/>
      <c r="M1049" s="528">
        <v>39600</v>
      </c>
      <c r="N1049" s="351">
        <f t="shared" si="13"/>
        <v>0</v>
      </c>
    </row>
    <row r="1050" spans="1:14" s="206" customFormat="1" ht="16.5" x14ac:dyDescent="0.3">
      <c r="A1050" s="435">
        <v>711</v>
      </c>
      <c r="B1050" s="369" t="s">
        <v>1704</v>
      </c>
      <c r="C1050" s="366" t="s">
        <v>936</v>
      </c>
      <c r="D1050" s="367" t="s">
        <v>1297</v>
      </c>
      <c r="E1050" s="375">
        <v>43891</v>
      </c>
      <c r="F1050" s="368" t="s">
        <v>667</v>
      </c>
      <c r="G1050" s="368">
        <v>2020</v>
      </c>
      <c r="H1050" s="457">
        <f t="shared" si="12"/>
        <v>79200</v>
      </c>
      <c r="I1050" s="366" t="s">
        <v>591</v>
      </c>
      <c r="J1050" s="368" t="s">
        <v>716</v>
      </c>
      <c r="K1050" s="59"/>
      <c r="L1050" s="59"/>
      <c r="M1050" s="528">
        <v>39600</v>
      </c>
      <c r="N1050" s="351">
        <f t="shared" si="13"/>
        <v>0</v>
      </c>
    </row>
    <row r="1051" spans="1:14" s="206" customFormat="1" ht="16.5" x14ac:dyDescent="0.3">
      <c r="A1051" s="435">
        <v>712</v>
      </c>
      <c r="B1051" s="369" t="s">
        <v>1705</v>
      </c>
      <c r="C1051" s="366" t="s">
        <v>936</v>
      </c>
      <c r="D1051" s="367" t="s">
        <v>1297</v>
      </c>
      <c r="E1051" s="375">
        <v>43891</v>
      </c>
      <c r="F1051" s="368" t="s">
        <v>667</v>
      </c>
      <c r="G1051" s="368">
        <v>2020</v>
      </c>
      <c r="H1051" s="457">
        <f t="shared" si="12"/>
        <v>132000</v>
      </c>
      <c r="I1051" s="366" t="s">
        <v>591</v>
      </c>
      <c r="J1051" s="368" t="s">
        <v>716</v>
      </c>
      <c r="K1051" s="59"/>
      <c r="L1051" s="59"/>
      <c r="M1051" s="528">
        <v>66000</v>
      </c>
      <c r="N1051" s="351">
        <f t="shared" si="13"/>
        <v>0</v>
      </c>
    </row>
    <row r="1052" spans="1:14" s="206" customFormat="1" ht="16.5" x14ac:dyDescent="0.3">
      <c r="A1052" s="435">
        <v>713</v>
      </c>
      <c r="B1052" s="369" t="s">
        <v>1706</v>
      </c>
      <c r="C1052" s="366" t="s">
        <v>936</v>
      </c>
      <c r="D1052" s="367" t="s">
        <v>1297</v>
      </c>
      <c r="E1052" s="375">
        <v>43891</v>
      </c>
      <c r="F1052" s="368" t="s">
        <v>667</v>
      </c>
      <c r="G1052" s="368">
        <v>2020</v>
      </c>
      <c r="H1052" s="457">
        <f t="shared" si="12"/>
        <v>174200</v>
      </c>
      <c r="I1052" s="366" t="s">
        <v>591</v>
      </c>
      <c r="J1052" s="368" t="s">
        <v>716</v>
      </c>
      <c r="K1052" s="59"/>
      <c r="L1052" s="59"/>
      <c r="M1052" s="528">
        <v>87100</v>
      </c>
      <c r="N1052" s="351">
        <f t="shared" si="13"/>
        <v>0</v>
      </c>
    </row>
    <row r="1053" spans="1:14" s="206" customFormat="1" ht="16.5" x14ac:dyDescent="0.3">
      <c r="A1053" s="435">
        <v>714</v>
      </c>
      <c r="B1053" s="369" t="s">
        <v>1707</v>
      </c>
      <c r="C1053" s="366" t="s">
        <v>936</v>
      </c>
      <c r="D1053" s="367" t="s">
        <v>1297</v>
      </c>
      <c r="E1053" s="375">
        <v>43891</v>
      </c>
      <c r="F1053" s="368" t="s">
        <v>667</v>
      </c>
      <c r="G1053" s="368">
        <v>2020</v>
      </c>
      <c r="H1053" s="457">
        <f t="shared" si="12"/>
        <v>70400</v>
      </c>
      <c r="I1053" s="366" t="s">
        <v>591</v>
      </c>
      <c r="J1053" s="368" t="s">
        <v>716</v>
      </c>
      <c r="K1053" s="59"/>
      <c r="L1053" s="59"/>
      <c r="M1053" s="530">
        <v>35200</v>
      </c>
      <c r="N1053" s="351">
        <f t="shared" si="13"/>
        <v>0</v>
      </c>
    </row>
    <row r="1054" spans="1:14" s="206" customFormat="1" ht="16.5" x14ac:dyDescent="0.3">
      <c r="A1054" s="435">
        <v>715</v>
      </c>
      <c r="B1054" s="369" t="s">
        <v>1708</v>
      </c>
      <c r="C1054" s="366" t="s">
        <v>936</v>
      </c>
      <c r="D1054" s="367" t="s">
        <v>1297</v>
      </c>
      <c r="E1054" s="375">
        <v>43891</v>
      </c>
      <c r="F1054" s="368" t="s">
        <v>667</v>
      </c>
      <c r="G1054" s="368">
        <v>2020</v>
      </c>
      <c r="H1054" s="457">
        <f t="shared" si="12"/>
        <v>75600</v>
      </c>
      <c r="I1054" s="366" t="s">
        <v>591</v>
      </c>
      <c r="J1054" s="368" t="s">
        <v>716</v>
      </c>
      <c r="K1054" s="59"/>
      <c r="L1054" s="59"/>
      <c r="M1054" s="528">
        <v>37800</v>
      </c>
      <c r="N1054" s="351">
        <f t="shared" si="13"/>
        <v>0</v>
      </c>
    </row>
    <row r="1055" spans="1:14" s="206" customFormat="1" ht="16.5" x14ac:dyDescent="0.3">
      <c r="A1055" s="435">
        <v>716</v>
      </c>
      <c r="B1055" s="369" t="s">
        <v>1687</v>
      </c>
      <c r="C1055" s="366" t="s">
        <v>936</v>
      </c>
      <c r="D1055" s="367" t="s">
        <v>1297</v>
      </c>
      <c r="E1055" s="375">
        <v>43891</v>
      </c>
      <c r="F1055" s="368" t="s">
        <v>667</v>
      </c>
      <c r="G1055" s="368">
        <v>2020</v>
      </c>
      <c r="H1055" s="457">
        <f t="shared" si="12"/>
        <v>119600</v>
      </c>
      <c r="I1055" s="366" t="s">
        <v>591</v>
      </c>
      <c r="J1055" s="368" t="s">
        <v>716</v>
      </c>
      <c r="K1055" s="59"/>
      <c r="L1055" s="59"/>
      <c r="M1055" s="528">
        <v>59800</v>
      </c>
      <c r="N1055" s="351">
        <f t="shared" si="13"/>
        <v>0</v>
      </c>
    </row>
    <row r="1056" spans="1:14" s="206" customFormat="1" ht="16.5" x14ac:dyDescent="0.3">
      <c r="A1056" s="435">
        <v>717</v>
      </c>
      <c r="B1056" s="369" t="s">
        <v>1709</v>
      </c>
      <c r="C1056" s="366" t="s">
        <v>936</v>
      </c>
      <c r="D1056" s="367" t="s">
        <v>1297</v>
      </c>
      <c r="E1056" s="375">
        <v>43891</v>
      </c>
      <c r="F1056" s="368" t="s">
        <v>667</v>
      </c>
      <c r="G1056" s="368">
        <v>2020</v>
      </c>
      <c r="H1056" s="457">
        <f t="shared" si="12"/>
        <v>68600</v>
      </c>
      <c r="I1056" s="366" t="s">
        <v>591</v>
      </c>
      <c r="J1056" s="368" t="s">
        <v>716</v>
      </c>
      <c r="K1056" s="59"/>
      <c r="L1056" s="59"/>
      <c r="M1056" s="528">
        <v>34300</v>
      </c>
      <c r="N1056" s="351">
        <f t="shared" si="13"/>
        <v>0</v>
      </c>
    </row>
    <row r="1057" spans="1:14" s="206" customFormat="1" ht="16.5" x14ac:dyDescent="0.3">
      <c r="A1057" s="435">
        <v>718</v>
      </c>
      <c r="B1057" s="369" t="s">
        <v>1710</v>
      </c>
      <c r="C1057" s="366" t="s">
        <v>936</v>
      </c>
      <c r="D1057" s="367" t="s">
        <v>1297</v>
      </c>
      <c r="E1057" s="375">
        <v>43891</v>
      </c>
      <c r="F1057" s="368" t="s">
        <v>667</v>
      </c>
      <c r="G1057" s="368">
        <v>2020</v>
      </c>
      <c r="H1057" s="457">
        <f t="shared" si="12"/>
        <v>73800</v>
      </c>
      <c r="I1057" s="366" t="s">
        <v>591</v>
      </c>
      <c r="J1057" s="368" t="s">
        <v>716</v>
      </c>
      <c r="K1057" s="59"/>
      <c r="L1057" s="59"/>
      <c r="M1057" s="528">
        <v>36900</v>
      </c>
      <c r="N1057" s="351">
        <f t="shared" si="13"/>
        <v>0</v>
      </c>
    </row>
    <row r="1058" spans="1:14" s="206" customFormat="1" ht="16.5" x14ac:dyDescent="0.3">
      <c r="A1058" s="435">
        <v>719</v>
      </c>
      <c r="B1058" s="369" t="s">
        <v>1711</v>
      </c>
      <c r="C1058" s="366" t="s">
        <v>936</v>
      </c>
      <c r="D1058" s="367" t="s">
        <v>1297</v>
      </c>
      <c r="E1058" s="375">
        <v>43891</v>
      </c>
      <c r="F1058" s="368" t="s">
        <v>667</v>
      </c>
      <c r="G1058" s="368">
        <v>2020</v>
      </c>
      <c r="H1058" s="457">
        <f t="shared" si="12"/>
        <v>58000</v>
      </c>
      <c r="I1058" s="366" t="s">
        <v>591</v>
      </c>
      <c r="J1058" s="368" t="s">
        <v>716</v>
      </c>
      <c r="K1058" s="59"/>
      <c r="L1058" s="59"/>
      <c r="M1058" s="528">
        <v>29000</v>
      </c>
      <c r="N1058" s="351">
        <f t="shared" si="13"/>
        <v>0</v>
      </c>
    </row>
    <row r="1059" spans="1:14" s="206" customFormat="1" ht="16.5" x14ac:dyDescent="0.3">
      <c r="A1059" s="435">
        <v>720</v>
      </c>
      <c r="B1059" s="369" t="s">
        <v>1712</v>
      </c>
      <c r="C1059" s="366" t="s">
        <v>936</v>
      </c>
      <c r="D1059" s="367" t="s">
        <v>1297</v>
      </c>
      <c r="E1059" s="375">
        <v>43891</v>
      </c>
      <c r="F1059" s="368" t="s">
        <v>667</v>
      </c>
      <c r="G1059" s="368">
        <v>2020</v>
      </c>
      <c r="H1059" s="457">
        <f t="shared" si="12"/>
        <v>68600</v>
      </c>
      <c r="I1059" s="366" t="s">
        <v>591</v>
      </c>
      <c r="J1059" s="368" t="s">
        <v>716</v>
      </c>
      <c r="K1059" s="59"/>
      <c r="L1059" s="59"/>
      <c r="M1059" s="528">
        <v>34300</v>
      </c>
      <c r="N1059" s="351">
        <f t="shared" si="13"/>
        <v>0</v>
      </c>
    </row>
    <row r="1060" spans="1:14" s="206" customFormat="1" ht="16.5" x14ac:dyDescent="0.3">
      <c r="A1060" s="435">
        <v>721</v>
      </c>
      <c r="B1060" s="369" t="s">
        <v>1713</v>
      </c>
      <c r="C1060" s="366" t="s">
        <v>936</v>
      </c>
      <c r="D1060" s="367" t="s">
        <v>1297</v>
      </c>
      <c r="E1060" s="375">
        <v>43891</v>
      </c>
      <c r="F1060" s="368" t="s">
        <v>667</v>
      </c>
      <c r="G1060" s="368">
        <v>2020</v>
      </c>
      <c r="H1060" s="457">
        <f t="shared" si="12"/>
        <v>68600</v>
      </c>
      <c r="I1060" s="366" t="s">
        <v>591</v>
      </c>
      <c r="J1060" s="368" t="s">
        <v>716</v>
      </c>
      <c r="K1060" s="59"/>
      <c r="L1060" s="59"/>
      <c r="M1060" s="528">
        <v>34300</v>
      </c>
      <c r="N1060" s="351"/>
    </row>
    <row r="1061" spans="1:14" s="206" customFormat="1" ht="16.5" x14ac:dyDescent="0.3">
      <c r="A1061" s="435">
        <v>722</v>
      </c>
      <c r="B1061" s="369" t="s">
        <v>1714</v>
      </c>
      <c r="C1061" s="366" t="s">
        <v>936</v>
      </c>
      <c r="D1061" s="367" t="s">
        <v>1297</v>
      </c>
      <c r="E1061" s="375">
        <v>43891</v>
      </c>
      <c r="F1061" s="368" t="s">
        <v>667</v>
      </c>
      <c r="G1061" s="368">
        <v>2020</v>
      </c>
      <c r="H1061" s="457">
        <f t="shared" si="12"/>
        <v>68600</v>
      </c>
      <c r="I1061" s="366" t="s">
        <v>591</v>
      </c>
      <c r="J1061" s="368" t="s">
        <v>716</v>
      </c>
      <c r="K1061" s="59"/>
      <c r="L1061" s="59"/>
      <c r="M1061" s="528">
        <v>34300</v>
      </c>
      <c r="N1061" s="351"/>
    </row>
    <row r="1062" spans="1:14" s="206" customFormat="1" ht="16.5" x14ac:dyDescent="0.3">
      <c r="A1062" s="435">
        <v>723</v>
      </c>
      <c r="B1062" s="369" t="s">
        <v>1715</v>
      </c>
      <c r="C1062" s="366" t="s">
        <v>936</v>
      </c>
      <c r="D1062" s="367" t="s">
        <v>1297</v>
      </c>
      <c r="E1062" s="375">
        <v>43891</v>
      </c>
      <c r="F1062" s="368" t="s">
        <v>667</v>
      </c>
      <c r="G1062" s="368">
        <v>2020</v>
      </c>
      <c r="H1062" s="457">
        <f t="shared" si="12"/>
        <v>65000</v>
      </c>
      <c r="I1062" s="366" t="s">
        <v>591</v>
      </c>
      <c r="J1062" s="368" t="s">
        <v>716</v>
      </c>
      <c r="K1062" s="59"/>
      <c r="L1062" s="59"/>
      <c r="M1062" s="528">
        <v>32500</v>
      </c>
      <c r="N1062" s="351"/>
    </row>
    <row r="1063" spans="1:14" s="206" customFormat="1" ht="16.5" x14ac:dyDescent="0.3">
      <c r="A1063" s="435">
        <v>724</v>
      </c>
      <c r="B1063" s="369" t="s">
        <v>1716</v>
      </c>
      <c r="C1063" s="366" t="s">
        <v>936</v>
      </c>
      <c r="D1063" s="367" t="s">
        <v>1297</v>
      </c>
      <c r="E1063" s="375">
        <v>43891</v>
      </c>
      <c r="F1063" s="368" t="s">
        <v>667</v>
      </c>
      <c r="G1063" s="368">
        <v>2020</v>
      </c>
      <c r="H1063" s="457">
        <f t="shared" si="12"/>
        <v>68600</v>
      </c>
      <c r="I1063" s="366" t="s">
        <v>591</v>
      </c>
      <c r="J1063" s="368" t="s">
        <v>716</v>
      </c>
      <c r="K1063" s="59"/>
      <c r="L1063" s="59"/>
      <c r="M1063" s="528">
        <v>34300</v>
      </c>
      <c r="N1063" s="351"/>
    </row>
    <row r="1064" spans="1:14" s="206" customFormat="1" ht="16.5" x14ac:dyDescent="0.3">
      <c r="A1064" s="435">
        <v>725</v>
      </c>
      <c r="B1064" s="369" t="s">
        <v>1717</v>
      </c>
      <c r="C1064" s="366" t="s">
        <v>936</v>
      </c>
      <c r="D1064" s="367" t="s">
        <v>1297</v>
      </c>
      <c r="E1064" s="375">
        <v>43891</v>
      </c>
      <c r="F1064" s="368" t="s">
        <v>667</v>
      </c>
      <c r="G1064" s="368">
        <v>2020</v>
      </c>
      <c r="H1064" s="457">
        <f t="shared" si="12"/>
        <v>68600</v>
      </c>
      <c r="I1064" s="366" t="s">
        <v>591</v>
      </c>
      <c r="J1064" s="368" t="s">
        <v>716</v>
      </c>
      <c r="K1064" s="59"/>
      <c r="L1064" s="59"/>
      <c r="M1064" s="528">
        <v>34300</v>
      </c>
      <c r="N1064" s="351"/>
    </row>
    <row r="1065" spans="1:14" s="206" customFormat="1" ht="16.5" x14ac:dyDescent="0.3">
      <c r="A1065" s="435">
        <v>726</v>
      </c>
      <c r="B1065" s="369" t="s">
        <v>1718</v>
      </c>
      <c r="C1065" s="366" t="s">
        <v>936</v>
      </c>
      <c r="D1065" s="367" t="s">
        <v>1297</v>
      </c>
      <c r="E1065" s="375">
        <v>43891</v>
      </c>
      <c r="F1065" s="368" t="s">
        <v>667</v>
      </c>
      <c r="G1065" s="368">
        <v>2020</v>
      </c>
      <c r="H1065" s="457">
        <f t="shared" si="12"/>
        <v>68600</v>
      </c>
      <c r="I1065" s="366" t="s">
        <v>591</v>
      </c>
      <c r="J1065" s="368" t="s">
        <v>716</v>
      </c>
      <c r="K1065" s="59"/>
      <c r="L1065" s="59"/>
      <c r="M1065" s="528">
        <v>34300</v>
      </c>
      <c r="N1065" s="351"/>
    </row>
    <row r="1066" spans="1:14" s="206" customFormat="1" ht="16.5" x14ac:dyDescent="0.3">
      <c r="A1066" s="435">
        <v>727</v>
      </c>
      <c r="B1066" s="369" t="s">
        <v>1719</v>
      </c>
      <c r="C1066" s="366" t="s">
        <v>936</v>
      </c>
      <c r="D1066" s="367" t="s">
        <v>1297</v>
      </c>
      <c r="E1066" s="375">
        <v>43891</v>
      </c>
      <c r="F1066" s="368" t="s">
        <v>667</v>
      </c>
      <c r="G1066" s="368">
        <v>2020</v>
      </c>
      <c r="H1066" s="457">
        <f t="shared" si="12"/>
        <v>68600</v>
      </c>
      <c r="I1066" s="366" t="s">
        <v>591</v>
      </c>
      <c r="J1066" s="368" t="s">
        <v>716</v>
      </c>
      <c r="K1066" s="59"/>
      <c r="L1066" s="59"/>
      <c r="M1066" s="528">
        <v>34300</v>
      </c>
      <c r="N1066" s="351"/>
    </row>
    <row r="1067" spans="1:14" s="206" customFormat="1" ht="16.5" x14ac:dyDescent="0.3">
      <c r="A1067" s="435">
        <v>728</v>
      </c>
      <c r="B1067" s="369" t="s">
        <v>1720</v>
      </c>
      <c r="C1067" s="366" t="s">
        <v>936</v>
      </c>
      <c r="D1067" s="367" t="s">
        <v>1297</v>
      </c>
      <c r="E1067" s="375">
        <v>43891</v>
      </c>
      <c r="F1067" s="368" t="s">
        <v>667</v>
      </c>
      <c r="G1067" s="368">
        <v>2020</v>
      </c>
      <c r="H1067" s="457">
        <f t="shared" si="12"/>
        <v>68600</v>
      </c>
      <c r="I1067" s="366" t="s">
        <v>591</v>
      </c>
      <c r="J1067" s="368" t="s">
        <v>716</v>
      </c>
      <c r="K1067" s="59"/>
      <c r="L1067" s="59"/>
      <c r="M1067" s="528">
        <v>34300</v>
      </c>
      <c r="N1067" s="351"/>
    </row>
    <row r="1068" spans="1:14" s="206" customFormat="1" ht="16.5" x14ac:dyDescent="0.3">
      <c r="A1068" s="435">
        <v>729</v>
      </c>
      <c r="B1068" s="369" t="s">
        <v>1721</v>
      </c>
      <c r="C1068" s="366" t="s">
        <v>936</v>
      </c>
      <c r="D1068" s="367" t="s">
        <v>1297</v>
      </c>
      <c r="E1068" s="375">
        <v>43891</v>
      </c>
      <c r="F1068" s="368" t="s">
        <v>667</v>
      </c>
      <c r="G1068" s="368">
        <v>2020</v>
      </c>
      <c r="H1068" s="457">
        <f t="shared" si="12"/>
        <v>68600</v>
      </c>
      <c r="I1068" s="366" t="s">
        <v>591</v>
      </c>
      <c r="J1068" s="368" t="s">
        <v>716</v>
      </c>
      <c r="K1068" s="59"/>
      <c r="L1068" s="59"/>
      <c r="M1068" s="528">
        <v>34300</v>
      </c>
      <c r="N1068" s="351"/>
    </row>
    <row r="1069" spans="1:14" s="206" customFormat="1" ht="16.5" x14ac:dyDescent="0.3">
      <c r="A1069" s="366"/>
      <c r="B1069" s="396" t="s">
        <v>1026</v>
      </c>
      <c r="C1069" s="368"/>
      <c r="D1069" s="416"/>
      <c r="E1069" s="366"/>
      <c r="F1069" s="425"/>
      <c r="G1069" s="417"/>
      <c r="H1069" s="426">
        <f>SUM(H1027:H1068)</f>
        <v>41496200</v>
      </c>
      <c r="I1069" s="368"/>
      <c r="J1069" s="368"/>
      <c r="K1069" s="59"/>
      <c r="L1069" s="59"/>
      <c r="M1069" s="528"/>
      <c r="N1069" s="351"/>
    </row>
    <row r="1070" spans="1:14" s="206" customFormat="1" ht="16.5" x14ac:dyDescent="0.3">
      <c r="A1070" s="427"/>
      <c r="B1070" s="428"/>
      <c r="C1070" s="387"/>
      <c r="D1070" s="428"/>
      <c r="E1070" s="383"/>
      <c r="F1070" s="429"/>
      <c r="G1070" s="387"/>
      <c r="H1070" s="430"/>
      <c r="I1070" s="387"/>
      <c r="J1070" s="387"/>
      <c r="K1070" s="59"/>
      <c r="L1070" s="59"/>
      <c r="M1070" s="528"/>
      <c r="N1070" s="351"/>
    </row>
    <row r="1071" spans="1:14" s="206" customFormat="1" x14ac:dyDescent="0.25">
      <c r="A1071" s="588" t="s">
        <v>246</v>
      </c>
      <c r="B1071" s="360" t="s">
        <v>571</v>
      </c>
      <c r="C1071" s="590" t="s">
        <v>572</v>
      </c>
      <c r="D1071" s="590"/>
      <c r="E1071" s="590"/>
      <c r="F1071" s="489" t="s">
        <v>573</v>
      </c>
      <c r="G1071" s="489" t="s">
        <v>574</v>
      </c>
      <c r="H1071" s="361" t="s">
        <v>575</v>
      </c>
      <c r="I1071" s="486" t="s">
        <v>576</v>
      </c>
      <c r="J1071" s="591" t="s">
        <v>577</v>
      </c>
      <c r="K1071" s="59"/>
      <c r="L1071" s="59"/>
      <c r="M1071" s="528"/>
      <c r="N1071" s="351"/>
    </row>
    <row r="1072" spans="1:14" s="206" customFormat="1" x14ac:dyDescent="0.25">
      <c r="A1072" s="589"/>
      <c r="B1072" s="362" t="s">
        <v>578</v>
      </c>
      <c r="C1072" s="484" t="s">
        <v>579</v>
      </c>
      <c r="D1072" s="484" t="s">
        <v>580</v>
      </c>
      <c r="E1072" s="484" t="s">
        <v>581</v>
      </c>
      <c r="F1072" s="490" t="s">
        <v>582</v>
      </c>
      <c r="G1072" s="490" t="s">
        <v>583</v>
      </c>
      <c r="H1072" s="363" t="s">
        <v>583</v>
      </c>
      <c r="I1072" s="487" t="s">
        <v>584</v>
      </c>
      <c r="J1072" s="591"/>
      <c r="K1072" s="59"/>
      <c r="L1072" s="59"/>
      <c r="M1072" s="528"/>
      <c r="N1072" s="351"/>
    </row>
    <row r="1073" spans="1:14" s="206" customFormat="1" ht="16.5" x14ac:dyDescent="0.3">
      <c r="A1073" s="366"/>
      <c r="B1073" s="396" t="s">
        <v>1027</v>
      </c>
      <c r="C1073" s="368"/>
      <c r="D1073" s="416"/>
      <c r="E1073" s="366"/>
      <c r="F1073" s="425"/>
      <c r="G1073" s="417"/>
      <c r="H1073" s="426">
        <f>H1069</f>
        <v>41496200</v>
      </c>
      <c r="I1073" s="368"/>
      <c r="J1073" s="368"/>
      <c r="K1073" s="59"/>
      <c r="L1073" s="59"/>
      <c r="M1073" s="528"/>
      <c r="N1073" s="351"/>
    </row>
    <row r="1074" spans="1:14" s="206" customFormat="1" ht="16.5" x14ac:dyDescent="0.3">
      <c r="A1074" s="435">
        <v>730</v>
      </c>
      <c r="B1074" s="369" t="s">
        <v>1722</v>
      </c>
      <c r="C1074" s="366" t="s">
        <v>936</v>
      </c>
      <c r="D1074" s="367" t="s">
        <v>1297</v>
      </c>
      <c r="E1074" s="375">
        <v>43891</v>
      </c>
      <c r="F1074" s="368" t="s">
        <v>667</v>
      </c>
      <c r="G1074" s="368">
        <v>2020</v>
      </c>
      <c r="H1074" s="457">
        <f t="shared" ref="H1074:H1137" si="14">M1074*2</f>
        <v>79200</v>
      </c>
      <c r="I1074" s="366" t="s">
        <v>591</v>
      </c>
      <c r="J1074" s="368" t="s">
        <v>716</v>
      </c>
      <c r="K1074" s="59"/>
      <c r="L1074" s="59"/>
      <c r="M1074" s="528">
        <v>39600</v>
      </c>
      <c r="N1074" s="351"/>
    </row>
    <row r="1075" spans="1:14" s="206" customFormat="1" ht="16.5" x14ac:dyDescent="0.3">
      <c r="A1075" s="435">
        <v>731</v>
      </c>
      <c r="B1075" s="369" t="s">
        <v>1723</v>
      </c>
      <c r="C1075" s="366" t="s">
        <v>936</v>
      </c>
      <c r="D1075" s="367" t="s">
        <v>1297</v>
      </c>
      <c r="E1075" s="375">
        <v>43891</v>
      </c>
      <c r="F1075" s="368" t="s">
        <v>667</v>
      </c>
      <c r="G1075" s="368">
        <v>2020</v>
      </c>
      <c r="H1075" s="457">
        <f t="shared" si="14"/>
        <v>79200</v>
      </c>
      <c r="I1075" s="366" t="s">
        <v>591</v>
      </c>
      <c r="J1075" s="368" t="s">
        <v>716</v>
      </c>
      <c r="K1075" s="59"/>
      <c r="L1075" s="59"/>
      <c r="M1075" s="528">
        <v>39600</v>
      </c>
      <c r="N1075" s="351"/>
    </row>
    <row r="1076" spans="1:14" s="206" customFormat="1" ht="16.5" x14ac:dyDescent="0.3">
      <c r="A1076" s="435">
        <v>732</v>
      </c>
      <c r="B1076" s="369" t="s">
        <v>1724</v>
      </c>
      <c r="C1076" s="366" t="s">
        <v>936</v>
      </c>
      <c r="D1076" s="367" t="s">
        <v>1297</v>
      </c>
      <c r="E1076" s="375">
        <v>43891</v>
      </c>
      <c r="F1076" s="368" t="s">
        <v>667</v>
      </c>
      <c r="G1076" s="368">
        <v>2020</v>
      </c>
      <c r="H1076" s="457">
        <f t="shared" si="14"/>
        <v>79200</v>
      </c>
      <c r="I1076" s="366" t="s">
        <v>591</v>
      </c>
      <c r="J1076" s="368" t="s">
        <v>716</v>
      </c>
      <c r="K1076" s="59"/>
      <c r="L1076" s="59"/>
      <c r="M1076" s="528">
        <v>39600</v>
      </c>
      <c r="N1076" s="351"/>
    </row>
    <row r="1077" spans="1:14" s="206" customFormat="1" ht="16.5" x14ac:dyDescent="0.3">
      <c r="A1077" s="435">
        <v>733</v>
      </c>
      <c r="B1077" s="369" t="s">
        <v>1725</v>
      </c>
      <c r="C1077" s="366" t="s">
        <v>936</v>
      </c>
      <c r="D1077" s="367" t="s">
        <v>1297</v>
      </c>
      <c r="E1077" s="375">
        <v>43891</v>
      </c>
      <c r="F1077" s="368" t="s">
        <v>667</v>
      </c>
      <c r="G1077" s="368">
        <v>2020</v>
      </c>
      <c r="H1077" s="457">
        <f t="shared" si="14"/>
        <v>79200</v>
      </c>
      <c r="I1077" s="366" t="s">
        <v>591</v>
      </c>
      <c r="J1077" s="368" t="s">
        <v>716</v>
      </c>
      <c r="K1077" s="59"/>
      <c r="L1077" s="59"/>
      <c r="M1077" s="528">
        <v>39600</v>
      </c>
      <c r="N1077" s="351">
        <f t="shared" si="13"/>
        <v>0</v>
      </c>
    </row>
    <row r="1078" spans="1:14" s="206" customFormat="1" ht="16.5" x14ac:dyDescent="0.3">
      <c r="A1078" s="435">
        <v>734</v>
      </c>
      <c r="B1078" s="369" t="s">
        <v>1726</v>
      </c>
      <c r="C1078" s="366" t="s">
        <v>936</v>
      </c>
      <c r="D1078" s="367" t="s">
        <v>1297</v>
      </c>
      <c r="E1078" s="375">
        <v>43891</v>
      </c>
      <c r="F1078" s="368" t="s">
        <v>667</v>
      </c>
      <c r="G1078" s="368">
        <v>2020</v>
      </c>
      <c r="H1078" s="457">
        <f t="shared" si="14"/>
        <v>79200</v>
      </c>
      <c r="I1078" s="366" t="s">
        <v>591</v>
      </c>
      <c r="J1078" s="368" t="s">
        <v>716</v>
      </c>
      <c r="K1078" s="59"/>
      <c r="L1078" s="59"/>
      <c r="M1078" s="528">
        <v>39600</v>
      </c>
      <c r="N1078" s="351">
        <f t="shared" si="13"/>
        <v>0</v>
      </c>
    </row>
    <row r="1079" spans="1:14" s="206" customFormat="1" ht="16.5" x14ac:dyDescent="0.3">
      <c r="A1079" s="435">
        <v>735</v>
      </c>
      <c r="B1079" s="369" t="s">
        <v>1727</v>
      </c>
      <c r="C1079" s="366" t="s">
        <v>936</v>
      </c>
      <c r="D1079" s="367" t="s">
        <v>1297</v>
      </c>
      <c r="E1079" s="375">
        <v>43891</v>
      </c>
      <c r="F1079" s="368" t="s">
        <v>667</v>
      </c>
      <c r="G1079" s="368">
        <v>2020</v>
      </c>
      <c r="H1079" s="457">
        <f t="shared" si="14"/>
        <v>79200</v>
      </c>
      <c r="I1079" s="366" t="s">
        <v>591</v>
      </c>
      <c r="J1079" s="368" t="s">
        <v>716</v>
      </c>
      <c r="K1079" s="59"/>
      <c r="L1079" s="59"/>
      <c r="M1079" s="528">
        <v>39600</v>
      </c>
      <c r="N1079" s="351">
        <f t="shared" si="13"/>
        <v>0</v>
      </c>
    </row>
    <row r="1080" spans="1:14" s="206" customFormat="1" ht="16.5" x14ac:dyDescent="0.3">
      <c r="A1080" s="435">
        <v>736</v>
      </c>
      <c r="B1080" s="369" t="s">
        <v>1728</v>
      </c>
      <c r="C1080" s="366" t="s">
        <v>936</v>
      </c>
      <c r="D1080" s="367" t="s">
        <v>1297</v>
      </c>
      <c r="E1080" s="375">
        <v>43891</v>
      </c>
      <c r="F1080" s="368" t="s">
        <v>667</v>
      </c>
      <c r="G1080" s="368">
        <v>2020</v>
      </c>
      <c r="H1080" s="457">
        <f t="shared" si="14"/>
        <v>91400</v>
      </c>
      <c r="I1080" s="366" t="s">
        <v>591</v>
      </c>
      <c r="J1080" s="368" t="s">
        <v>716</v>
      </c>
      <c r="K1080" s="59"/>
      <c r="L1080" s="59"/>
      <c r="M1080" s="528">
        <v>45700</v>
      </c>
      <c r="N1080" s="351">
        <f t="shared" si="13"/>
        <v>0</v>
      </c>
    </row>
    <row r="1081" spans="1:14" s="206" customFormat="1" ht="16.5" x14ac:dyDescent="0.3">
      <c r="A1081" s="435">
        <v>737</v>
      </c>
      <c r="B1081" s="369" t="s">
        <v>1729</v>
      </c>
      <c r="C1081" s="366" t="s">
        <v>936</v>
      </c>
      <c r="D1081" s="367" t="s">
        <v>1297</v>
      </c>
      <c r="E1081" s="375">
        <v>43891</v>
      </c>
      <c r="F1081" s="368" t="s">
        <v>667</v>
      </c>
      <c r="G1081" s="368">
        <v>2020</v>
      </c>
      <c r="H1081" s="457">
        <f t="shared" si="14"/>
        <v>91400</v>
      </c>
      <c r="I1081" s="366" t="s">
        <v>591</v>
      </c>
      <c r="J1081" s="368" t="s">
        <v>716</v>
      </c>
      <c r="K1081" s="59"/>
      <c r="L1081" s="59"/>
      <c r="M1081" s="528">
        <v>45700</v>
      </c>
      <c r="N1081" s="351">
        <f t="shared" si="13"/>
        <v>0</v>
      </c>
    </row>
    <row r="1082" spans="1:14" s="206" customFormat="1" ht="16.5" x14ac:dyDescent="0.3">
      <c r="A1082" s="435">
        <v>738</v>
      </c>
      <c r="B1082" s="369" t="s">
        <v>1729</v>
      </c>
      <c r="C1082" s="366" t="s">
        <v>936</v>
      </c>
      <c r="D1082" s="367" t="s">
        <v>1297</v>
      </c>
      <c r="E1082" s="375">
        <v>43891</v>
      </c>
      <c r="F1082" s="368" t="s">
        <v>667</v>
      </c>
      <c r="G1082" s="368">
        <v>2020</v>
      </c>
      <c r="H1082" s="457">
        <f t="shared" si="14"/>
        <v>91400</v>
      </c>
      <c r="I1082" s="366" t="s">
        <v>591</v>
      </c>
      <c r="J1082" s="368" t="s">
        <v>716</v>
      </c>
      <c r="K1082" s="59"/>
      <c r="L1082" s="59"/>
      <c r="M1082" s="528">
        <v>45700</v>
      </c>
      <c r="N1082" s="351">
        <f t="shared" si="13"/>
        <v>0</v>
      </c>
    </row>
    <row r="1083" spans="1:14" s="206" customFormat="1" ht="16.5" x14ac:dyDescent="0.3">
      <c r="A1083" s="435">
        <v>739</v>
      </c>
      <c r="B1083" s="369" t="s">
        <v>1730</v>
      </c>
      <c r="C1083" s="366" t="s">
        <v>936</v>
      </c>
      <c r="D1083" s="367" t="s">
        <v>1297</v>
      </c>
      <c r="E1083" s="375">
        <v>43891</v>
      </c>
      <c r="F1083" s="368" t="s">
        <v>667</v>
      </c>
      <c r="G1083" s="368">
        <v>2020</v>
      </c>
      <c r="H1083" s="457">
        <f t="shared" si="14"/>
        <v>65000</v>
      </c>
      <c r="I1083" s="366" t="s">
        <v>591</v>
      </c>
      <c r="J1083" s="368" t="s">
        <v>716</v>
      </c>
      <c r="K1083" s="59"/>
      <c r="L1083" s="59"/>
      <c r="M1083" s="528">
        <v>32500</v>
      </c>
      <c r="N1083" s="351">
        <f t="shared" si="13"/>
        <v>0</v>
      </c>
    </row>
    <row r="1084" spans="1:14" s="206" customFormat="1" ht="16.5" x14ac:dyDescent="0.3">
      <c r="A1084" s="435">
        <v>740</v>
      </c>
      <c r="B1084" s="369" t="s">
        <v>1731</v>
      </c>
      <c r="C1084" s="366" t="s">
        <v>936</v>
      </c>
      <c r="D1084" s="367" t="s">
        <v>1297</v>
      </c>
      <c r="E1084" s="375">
        <v>43891</v>
      </c>
      <c r="F1084" s="368" t="s">
        <v>667</v>
      </c>
      <c r="G1084" s="368">
        <v>2020</v>
      </c>
      <c r="H1084" s="457">
        <f t="shared" si="14"/>
        <v>65000</v>
      </c>
      <c r="I1084" s="366" t="s">
        <v>591</v>
      </c>
      <c r="J1084" s="368" t="s">
        <v>716</v>
      </c>
      <c r="K1084" s="59"/>
      <c r="L1084" s="59"/>
      <c r="M1084" s="528">
        <v>32500</v>
      </c>
      <c r="N1084" s="351">
        <f t="shared" si="13"/>
        <v>0</v>
      </c>
    </row>
    <row r="1085" spans="1:14" s="206" customFormat="1" ht="16.5" x14ac:dyDescent="0.3">
      <c r="A1085" s="435">
        <v>741</v>
      </c>
      <c r="B1085" s="369" t="s">
        <v>1732</v>
      </c>
      <c r="C1085" s="366" t="s">
        <v>936</v>
      </c>
      <c r="D1085" s="367" t="s">
        <v>1297</v>
      </c>
      <c r="E1085" s="375">
        <v>43891</v>
      </c>
      <c r="F1085" s="368" t="s">
        <v>667</v>
      </c>
      <c r="G1085" s="368">
        <v>2020</v>
      </c>
      <c r="H1085" s="457">
        <f t="shared" si="14"/>
        <v>96800</v>
      </c>
      <c r="I1085" s="366" t="s">
        <v>591</v>
      </c>
      <c r="J1085" s="368" t="s">
        <v>716</v>
      </c>
      <c r="K1085" s="59"/>
      <c r="L1085" s="59"/>
      <c r="M1085" s="528">
        <v>48400</v>
      </c>
      <c r="N1085" s="351">
        <f t="shared" si="13"/>
        <v>0</v>
      </c>
    </row>
    <row r="1086" spans="1:14" s="206" customFormat="1" ht="16.5" x14ac:dyDescent="0.3">
      <c r="A1086" s="435">
        <v>742</v>
      </c>
      <c r="B1086" s="369" t="s">
        <v>1733</v>
      </c>
      <c r="C1086" s="366" t="s">
        <v>936</v>
      </c>
      <c r="D1086" s="367" t="s">
        <v>1297</v>
      </c>
      <c r="E1086" s="375">
        <v>43891</v>
      </c>
      <c r="F1086" s="368" t="s">
        <v>667</v>
      </c>
      <c r="G1086" s="368">
        <v>2020</v>
      </c>
      <c r="H1086" s="457">
        <f t="shared" si="14"/>
        <v>66800</v>
      </c>
      <c r="I1086" s="366" t="s">
        <v>591</v>
      </c>
      <c r="J1086" s="368" t="s">
        <v>716</v>
      </c>
      <c r="K1086" s="59"/>
      <c r="L1086" s="59"/>
      <c r="M1086" s="528">
        <v>33400</v>
      </c>
      <c r="N1086" s="351">
        <f t="shared" si="13"/>
        <v>0</v>
      </c>
    </row>
    <row r="1087" spans="1:14" s="206" customFormat="1" ht="16.5" x14ac:dyDescent="0.3">
      <c r="A1087" s="435">
        <v>743</v>
      </c>
      <c r="B1087" s="369" t="s">
        <v>1734</v>
      </c>
      <c r="C1087" s="366" t="s">
        <v>936</v>
      </c>
      <c r="D1087" s="367" t="s">
        <v>1297</v>
      </c>
      <c r="E1087" s="375">
        <v>43891</v>
      </c>
      <c r="F1087" s="368" t="s">
        <v>667</v>
      </c>
      <c r="G1087" s="368">
        <v>2020</v>
      </c>
      <c r="H1087" s="457">
        <f t="shared" si="14"/>
        <v>84400</v>
      </c>
      <c r="I1087" s="366" t="s">
        <v>591</v>
      </c>
      <c r="J1087" s="368" t="s">
        <v>716</v>
      </c>
      <c r="K1087" s="59"/>
      <c r="L1087" s="59"/>
      <c r="M1087" s="528">
        <v>42200</v>
      </c>
      <c r="N1087" s="351">
        <f t="shared" si="13"/>
        <v>0</v>
      </c>
    </row>
    <row r="1088" spans="1:14" s="206" customFormat="1" ht="16.5" x14ac:dyDescent="0.3">
      <c r="A1088" s="435">
        <v>744</v>
      </c>
      <c r="B1088" s="369" t="s">
        <v>1735</v>
      </c>
      <c r="C1088" s="366" t="s">
        <v>936</v>
      </c>
      <c r="D1088" s="367" t="s">
        <v>1297</v>
      </c>
      <c r="E1088" s="375">
        <v>43891</v>
      </c>
      <c r="F1088" s="368" t="s">
        <v>667</v>
      </c>
      <c r="G1088" s="368">
        <v>2020</v>
      </c>
      <c r="H1088" s="457">
        <f t="shared" si="14"/>
        <v>86200</v>
      </c>
      <c r="I1088" s="366" t="s">
        <v>591</v>
      </c>
      <c r="J1088" s="368" t="s">
        <v>716</v>
      </c>
      <c r="K1088" s="59"/>
      <c r="L1088" s="59"/>
      <c r="M1088" s="528">
        <v>43100</v>
      </c>
      <c r="N1088" s="351">
        <f t="shared" si="13"/>
        <v>0</v>
      </c>
    </row>
    <row r="1089" spans="1:14" s="206" customFormat="1" ht="16.5" x14ac:dyDescent="0.3">
      <c r="A1089" s="435">
        <v>745</v>
      </c>
      <c r="B1089" s="369" t="s">
        <v>1736</v>
      </c>
      <c r="C1089" s="366" t="s">
        <v>936</v>
      </c>
      <c r="D1089" s="367" t="s">
        <v>1297</v>
      </c>
      <c r="E1089" s="375">
        <v>43891</v>
      </c>
      <c r="F1089" s="368" t="s">
        <v>667</v>
      </c>
      <c r="G1089" s="368">
        <v>2020</v>
      </c>
      <c r="H1089" s="457">
        <f t="shared" si="14"/>
        <v>79200</v>
      </c>
      <c r="I1089" s="366" t="s">
        <v>591</v>
      </c>
      <c r="J1089" s="368" t="s">
        <v>716</v>
      </c>
      <c r="K1089" s="59"/>
      <c r="L1089" s="59"/>
      <c r="M1089" s="528">
        <v>39600</v>
      </c>
      <c r="N1089" s="351">
        <f t="shared" si="13"/>
        <v>0</v>
      </c>
    </row>
    <row r="1090" spans="1:14" s="206" customFormat="1" ht="16.5" x14ac:dyDescent="0.3">
      <c r="A1090" s="435">
        <v>746</v>
      </c>
      <c r="B1090" s="369" t="s">
        <v>1737</v>
      </c>
      <c r="C1090" s="366" t="s">
        <v>936</v>
      </c>
      <c r="D1090" s="367" t="s">
        <v>1297</v>
      </c>
      <c r="E1090" s="375">
        <v>43891</v>
      </c>
      <c r="F1090" s="368" t="s">
        <v>667</v>
      </c>
      <c r="G1090" s="368">
        <v>2020</v>
      </c>
      <c r="H1090" s="457">
        <f t="shared" si="14"/>
        <v>154800</v>
      </c>
      <c r="I1090" s="366" t="s">
        <v>591</v>
      </c>
      <c r="J1090" s="368" t="s">
        <v>716</v>
      </c>
      <c r="K1090" s="59"/>
      <c r="L1090" s="59"/>
      <c r="M1090" s="528">
        <v>77400</v>
      </c>
      <c r="N1090" s="351">
        <f t="shared" si="13"/>
        <v>0</v>
      </c>
    </row>
    <row r="1091" spans="1:14" s="206" customFormat="1" ht="16.5" x14ac:dyDescent="0.3">
      <c r="A1091" s="435">
        <v>747</v>
      </c>
      <c r="B1091" s="369" t="s">
        <v>1738</v>
      </c>
      <c r="C1091" s="366" t="s">
        <v>936</v>
      </c>
      <c r="D1091" s="367" t="s">
        <v>1297</v>
      </c>
      <c r="E1091" s="375">
        <v>43891</v>
      </c>
      <c r="F1091" s="368" t="s">
        <v>667</v>
      </c>
      <c r="G1091" s="368">
        <v>2020</v>
      </c>
      <c r="H1091" s="457">
        <f t="shared" si="14"/>
        <v>66800</v>
      </c>
      <c r="I1091" s="366" t="s">
        <v>591</v>
      </c>
      <c r="J1091" s="368" t="s">
        <v>716</v>
      </c>
      <c r="K1091" s="59"/>
      <c r="L1091" s="59"/>
      <c r="M1091" s="528">
        <v>33400</v>
      </c>
      <c r="N1091" s="351">
        <f t="shared" si="13"/>
        <v>0</v>
      </c>
    </row>
    <row r="1092" spans="1:14" s="206" customFormat="1" ht="16.5" x14ac:dyDescent="0.3">
      <c r="A1092" s="435">
        <v>748</v>
      </c>
      <c r="B1092" s="369" t="s">
        <v>1739</v>
      </c>
      <c r="C1092" s="366" t="s">
        <v>936</v>
      </c>
      <c r="D1092" s="367" t="s">
        <v>1297</v>
      </c>
      <c r="E1092" s="375">
        <v>43891</v>
      </c>
      <c r="F1092" s="368" t="s">
        <v>667</v>
      </c>
      <c r="G1092" s="368">
        <v>2020</v>
      </c>
      <c r="H1092" s="457">
        <f t="shared" si="14"/>
        <v>70400</v>
      </c>
      <c r="I1092" s="366" t="s">
        <v>591</v>
      </c>
      <c r="J1092" s="368" t="s">
        <v>716</v>
      </c>
      <c r="K1092" s="59"/>
      <c r="L1092" s="59"/>
      <c r="M1092" s="528">
        <v>35200</v>
      </c>
      <c r="N1092" s="351">
        <f t="shared" si="13"/>
        <v>0</v>
      </c>
    </row>
    <row r="1093" spans="1:14" s="206" customFormat="1" ht="16.5" x14ac:dyDescent="0.3">
      <c r="A1093" s="435">
        <v>749</v>
      </c>
      <c r="B1093" s="369" t="s">
        <v>1740</v>
      </c>
      <c r="C1093" s="366" t="s">
        <v>936</v>
      </c>
      <c r="D1093" s="367" t="s">
        <v>1297</v>
      </c>
      <c r="E1093" s="375">
        <v>43891</v>
      </c>
      <c r="F1093" s="368" t="s">
        <v>667</v>
      </c>
      <c r="G1093" s="368">
        <v>2020</v>
      </c>
      <c r="H1093" s="457">
        <f t="shared" si="14"/>
        <v>70400</v>
      </c>
      <c r="I1093" s="366" t="s">
        <v>591</v>
      </c>
      <c r="J1093" s="368" t="s">
        <v>716</v>
      </c>
      <c r="K1093" s="59"/>
      <c r="L1093" s="59"/>
      <c r="M1093" s="528">
        <v>35200</v>
      </c>
      <c r="N1093" s="351">
        <f t="shared" si="13"/>
        <v>0</v>
      </c>
    </row>
    <row r="1094" spans="1:14" s="206" customFormat="1" ht="16.5" x14ac:dyDescent="0.3">
      <c r="A1094" s="435">
        <v>750</v>
      </c>
      <c r="B1094" s="369" t="s">
        <v>1741</v>
      </c>
      <c r="C1094" s="366" t="s">
        <v>936</v>
      </c>
      <c r="D1094" s="367" t="s">
        <v>1297</v>
      </c>
      <c r="E1094" s="375">
        <v>43891</v>
      </c>
      <c r="F1094" s="368" t="s">
        <v>667</v>
      </c>
      <c r="G1094" s="368">
        <v>2020</v>
      </c>
      <c r="H1094" s="457">
        <f t="shared" si="14"/>
        <v>70400</v>
      </c>
      <c r="I1094" s="366" t="s">
        <v>591</v>
      </c>
      <c r="J1094" s="368" t="s">
        <v>716</v>
      </c>
      <c r="K1094" s="59"/>
      <c r="L1094" s="59"/>
      <c r="M1094" s="528">
        <v>35200</v>
      </c>
      <c r="N1094" s="351">
        <f t="shared" si="13"/>
        <v>0</v>
      </c>
    </row>
    <row r="1095" spans="1:14" s="206" customFormat="1" ht="16.5" x14ac:dyDescent="0.3">
      <c r="A1095" s="435">
        <v>751</v>
      </c>
      <c r="B1095" s="369" t="s">
        <v>1742</v>
      </c>
      <c r="C1095" s="366" t="s">
        <v>936</v>
      </c>
      <c r="D1095" s="367" t="s">
        <v>1297</v>
      </c>
      <c r="E1095" s="375">
        <v>43891</v>
      </c>
      <c r="F1095" s="368" t="s">
        <v>667</v>
      </c>
      <c r="G1095" s="368">
        <v>2020</v>
      </c>
      <c r="H1095" s="457">
        <f t="shared" si="14"/>
        <v>121400</v>
      </c>
      <c r="I1095" s="366" t="s">
        <v>591</v>
      </c>
      <c r="J1095" s="368" t="s">
        <v>716</v>
      </c>
      <c r="K1095" s="59"/>
      <c r="L1095" s="59"/>
      <c r="M1095" s="528">
        <v>60700</v>
      </c>
      <c r="N1095" s="351">
        <f t="shared" si="13"/>
        <v>0</v>
      </c>
    </row>
    <row r="1096" spans="1:14" s="206" customFormat="1" ht="16.5" x14ac:dyDescent="0.3">
      <c r="A1096" s="435">
        <v>752</v>
      </c>
      <c r="B1096" s="369" t="s">
        <v>1743</v>
      </c>
      <c r="C1096" s="366" t="s">
        <v>936</v>
      </c>
      <c r="D1096" s="367" t="s">
        <v>1297</v>
      </c>
      <c r="E1096" s="375">
        <v>43891</v>
      </c>
      <c r="F1096" s="368" t="s">
        <v>667</v>
      </c>
      <c r="G1096" s="368">
        <v>2020</v>
      </c>
      <c r="H1096" s="457">
        <f t="shared" si="14"/>
        <v>70400</v>
      </c>
      <c r="I1096" s="366" t="s">
        <v>591</v>
      </c>
      <c r="J1096" s="368" t="s">
        <v>716</v>
      </c>
      <c r="K1096" s="59"/>
      <c r="L1096" s="59"/>
      <c r="M1096" s="528">
        <v>35200</v>
      </c>
      <c r="N1096" s="351">
        <f t="shared" si="13"/>
        <v>0</v>
      </c>
    </row>
    <row r="1097" spans="1:14" s="206" customFormat="1" ht="16.5" x14ac:dyDescent="0.3">
      <c r="A1097" s="435">
        <v>753</v>
      </c>
      <c r="B1097" s="369" t="s">
        <v>1744</v>
      </c>
      <c r="C1097" s="366" t="s">
        <v>936</v>
      </c>
      <c r="D1097" s="367" t="s">
        <v>1297</v>
      </c>
      <c r="E1097" s="375">
        <v>43891</v>
      </c>
      <c r="F1097" s="368" t="s">
        <v>667</v>
      </c>
      <c r="G1097" s="368">
        <v>2020</v>
      </c>
      <c r="H1097" s="457">
        <f t="shared" si="14"/>
        <v>66000</v>
      </c>
      <c r="I1097" s="366" t="s">
        <v>591</v>
      </c>
      <c r="J1097" s="368" t="s">
        <v>716</v>
      </c>
      <c r="K1097" s="59"/>
      <c r="L1097" s="59"/>
      <c r="M1097" s="531">
        <v>33000</v>
      </c>
      <c r="N1097" s="351">
        <f t="shared" ref="N1097:N1147" si="15">S1097*2</f>
        <v>0</v>
      </c>
    </row>
    <row r="1098" spans="1:14" s="206" customFormat="1" ht="16.5" x14ac:dyDescent="0.3">
      <c r="A1098" s="435">
        <v>754</v>
      </c>
      <c r="B1098" s="369" t="s">
        <v>1745</v>
      </c>
      <c r="C1098" s="366" t="s">
        <v>936</v>
      </c>
      <c r="D1098" s="367" t="s">
        <v>1297</v>
      </c>
      <c r="E1098" s="375">
        <v>43891</v>
      </c>
      <c r="F1098" s="368" t="s">
        <v>667</v>
      </c>
      <c r="G1098" s="368">
        <v>2020</v>
      </c>
      <c r="H1098" s="457">
        <f t="shared" si="14"/>
        <v>66000</v>
      </c>
      <c r="I1098" s="366" t="s">
        <v>591</v>
      </c>
      <c r="J1098" s="368" t="s">
        <v>716</v>
      </c>
      <c r="K1098" s="59"/>
      <c r="L1098" s="59"/>
      <c r="M1098" s="531">
        <v>33000</v>
      </c>
      <c r="N1098" s="351">
        <f t="shared" si="15"/>
        <v>0</v>
      </c>
    </row>
    <row r="1099" spans="1:14" s="206" customFormat="1" ht="16.5" x14ac:dyDescent="0.3">
      <c r="A1099" s="435">
        <v>755</v>
      </c>
      <c r="B1099" s="369" t="s">
        <v>1746</v>
      </c>
      <c r="C1099" s="366" t="s">
        <v>936</v>
      </c>
      <c r="D1099" s="367" t="s">
        <v>1297</v>
      </c>
      <c r="E1099" s="375">
        <v>43891</v>
      </c>
      <c r="F1099" s="368" t="s">
        <v>667</v>
      </c>
      <c r="G1099" s="368">
        <v>2020</v>
      </c>
      <c r="H1099" s="457">
        <f t="shared" si="14"/>
        <v>66800</v>
      </c>
      <c r="I1099" s="366" t="s">
        <v>591</v>
      </c>
      <c r="J1099" s="368" t="s">
        <v>716</v>
      </c>
      <c r="K1099" s="59"/>
      <c r="L1099" s="59"/>
      <c r="M1099" s="528">
        <v>33400</v>
      </c>
      <c r="N1099" s="351">
        <f t="shared" si="15"/>
        <v>0</v>
      </c>
    </row>
    <row r="1100" spans="1:14" s="206" customFormat="1" ht="16.5" x14ac:dyDescent="0.3">
      <c r="A1100" s="435">
        <v>756</v>
      </c>
      <c r="B1100" s="369" t="s">
        <v>1747</v>
      </c>
      <c r="C1100" s="366" t="s">
        <v>936</v>
      </c>
      <c r="D1100" s="367" t="s">
        <v>1297</v>
      </c>
      <c r="E1100" s="375">
        <v>43891</v>
      </c>
      <c r="F1100" s="368" t="s">
        <v>667</v>
      </c>
      <c r="G1100" s="368">
        <v>2020</v>
      </c>
      <c r="H1100" s="457">
        <f t="shared" si="14"/>
        <v>61600</v>
      </c>
      <c r="I1100" s="366" t="s">
        <v>591</v>
      </c>
      <c r="J1100" s="368" t="s">
        <v>716</v>
      </c>
      <c r="K1100" s="59"/>
      <c r="L1100" s="59"/>
      <c r="M1100" s="528">
        <v>30800</v>
      </c>
      <c r="N1100" s="351">
        <f t="shared" si="15"/>
        <v>0</v>
      </c>
    </row>
    <row r="1101" spans="1:14" s="206" customFormat="1" ht="16.5" x14ac:dyDescent="0.3">
      <c r="A1101" s="435">
        <v>757</v>
      </c>
      <c r="B1101" s="369" t="s">
        <v>1748</v>
      </c>
      <c r="C1101" s="366" t="s">
        <v>936</v>
      </c>
      <c r="D1101" s="367" t="s">
        <v>1297</v>
      </c>
      <c r="E1101" s="375">
        <v>43891</v>
      </c>
      <c r="F1101" s="368" t="s">
        <v>667</v>
      </c>
      <c r="G1101" s="368">
        <v>2020</v>
      </c>
      <c r="H1101" s="457">
        <f t="shared" si="14"/>
        <v>66000</v>
      </c>
      <c r="I1101" s="366" t="s">
        <v>591</v>
      </c>
      <c r="J1101" s="368" t="s">
        <v>716</v>
      </c>
      <c r="K1101" s="59"/>
      <c r="L1101" s="59"/>
      <c r="M1101" s="528">
        <v>33000</v>
      </c>
      <c r="N1101" s="351">
        <f t="shared" si="15"/>
        <v>0</v>
      </c>
    </row>
    <row r="1102" spans="1:14" s="206" customFormat="1" ht="16.5" x14ac:dyDescent="0.3">
      <c r="A1102" s="435">
        <v>758</v>
      </c>
      <c r="B1102" s="369" t="s">
        <v>1749</v>
      </c>
      <c r="C1102" s="366" t="s">
        <v>936</v>
      </c>
      <c r="D1102" s="367" t="s">
        <v>1297</v>
      </c>
      <c r="E1102" s="375">
        <v>43891</v>
      </c>
      <c r="F1102" s="368" t="s">
        <v>667</v>
      </c>
      <c r="G1102" s="368">
        <v>2020</v>
      </c>
      <c r="H1102" s="457">
        <f t="shared" si="14"/>
        <v>70400</v>
      </c>
      <c r="I1102" s="366" t="s">
        <v>591</v>
      </c>
      <c r="J1102" s="368" t="s">
        <v>716</v>
      </c>
      <c r="K1102" s="59"/>
      <c r="L1102" s="59"/>
      <c r="M1102" s="528">
        <v>35200</v>
      </c>
      <c r="N1102" s="351">
        <f t="shared" si="15"/>
        <v>0</v>
      </c>
    </row>
    <row r="1103" spans="1:14" s="206" customFormat="1" ht="16.5" x14ac:dyDescent="0.3">
      <c r="A1103" s="435">
        <v>759</v>
      </c>
      <c r="B1103" s="369" t="s">
        <v>1750</v>
      </c>
      <c r="C1103" s="366" t="s">
        <v>936</v>
      </c>
      <c r="D1103" s="367" t="s">
        <v>1297</v>
      </c>
      <c r="E1103" s="375">
        <v>43891</v>
      </c>
      <c r="F1103" s="368" t="s">
        <v>667</v>
      </c>
      <c r="G1103" s="368">
        <v>2020</v>
      </c>
      <c r="H1103" s="457">
        <f t="shared" si="14"/>
        <v>130200</v>
      </c>
      <c r="I1103" s="366" t="s">
        <v>591</v>
      </c>
      <c r="J1103" s="368" t="s">
        <v>716</v>
      </c>
      <c r="K1103" s="59"/>
      <c r="L1103" s="59"/>
      <c r="M1103" s="528">
        <v>65100</v>
      </c>
      <c r="N1103" s="351">
        <f t="shared" si="15"/>
        <v>0</v>
      </c>
    </row>
    <row r="1104" spans="1:14" s="206" customFormat="1" ht="16.5" x14ac:dyDescent="0.3">
      <c r="A1104" s="435">
        <v>760</v>
      </c>
      <c r="B1104" s="369" t="s">
        <v>1751</v>
      </c>
      <c r="C1104" s="366" t="s">
        <v>936</v>
      </c>
      <c r="D1104" s="367" t="s">
        <v>1297</v>
      </c>
      <c r="E1104" s="375">
        <v>43891</v>
      </c>
      <c r="F1104" s="368" t="s">
        <v>667</v>
      </c>
      <c r="G1104" s="368">
        <v>2020</v>
      </c>
      <c r="H1104" s="457">
        <f t="shared" si="14"/>
        <v>107200</v>
      </c>
      <c r="I1104" s="366" t="s">
        <v>591</v>
      </c>
      <c r="J1104" s="368" t="s">
        <v>716</v>
      </c>
      <c r="K1104" s="59"/>
      <c r="L1104" s="59"/>
      <c r="M1104" s="528">
        <v>53600</v>
      </c>
      <c r="N1104" s="351"/>
    </row>
    <row r="1105" spans="1:14" s="206" customFormat="1" ht="16.5" x14ac:dyDescent="0.3">
      <c r="A1105" s="435">
        <v>761</v>
      </c>
      <c r="B1105" s="369" t="s">
        <v>1752</v>
      </c>
      <c r="C1105" s="366" t="s">
        <v>936</v>
      </c>
      <c r="D1105" s="367" t="s">
        <v>1297</v>
      </c>
      <c r="E1105" s="375">
        <v>43891</v>
      </c>
      <c r="F1105" s="368" t="s">
        <v>667</v>
      </c>
      <c r="G1105" s="368">
        <v>2020</v>
      </c>
      <c r="H1105" s="457">
        <f t="shared" si="14"/>
        <v>66800</v>
      </c>
      <c r="I1105" s="366" t="s">
        <v>591</v>
      </c>
      <c r="J1105" s="368" t="s">
        <v>716</v>
      </c>
      <c r="K1105" s="59"/>
      <c r="L1105" s="59"/>
      <c r="M1105" s="528">
        <v>33400</v>
      </c>
      <c r="N1105" s="351"/>
    </row>
    <row r="1106" spans="1:14" s="206" customFormat="1" ht="16.5" x14ac:dyDescent="0.3">
      <c r="A1106" s="435">
        <v>762</v>
      </c>
      <c r="B1106" s="369" t="s">
        <v>1753</v>
      </c>
      <c r="C1106" s="366" t="s">
        <v>936</v>
      </c>
      <c r="D1106" s="367" t="s">
        <v>1297</v>
      </c>
      <c r="E1106" s="375">
        <v>43891</v>
      </c>
      <c r="F1106" s="368" t="s">
        <v>667</v>
      </c>
      <c r="G1106" s="368">
        <v>2020</v>
      </c>
      <c r="H1106" s="457">
        <f t="shared" si="14"/>
        <v>316800</v>
      </c>
      <c r="I1106" s="366" t="s">
        <v>591</v>
      </c>
      <c r="J1106" s="368" t="s">
        <v>716</v>
      </c>
      <c r="K1106" s="59"/>
      <c r="L1106" s="59"/>
      <c r="M1106" s="528">
        <v>158400</v>
      </c>
      <c r="N1106" s="351"/>
    </row>
    <row r="1107" spans="1:14" s="206" customFormat="1" ht="16.5" x14ac:dyDescent="0.3">
      <c r="A1107" s="435">
        <v>763</v>
      </c>
      <c r="B1107" s="369" t="s">
        <v>1754</v>
      </c>
      <c r="C1107" s="366" t="s">
        <v>936</v>
      </c>
      <c r="D1107" s="367" t="s">
        <v>1297</v>
      </c>
      <c r="E1107" s="375">
        <v>43891</v>
      </c>
      <c r="F1107" s="368" t="s">
        <v>667</v>
      </c>
      <c r="G1107" s="368">
        <v>2020</v>
      </c>
      <c r="H1107" s="457">
        <f t="shared" si="14"/>
        <v>70400</v>
      </c>
      <c r="I1107" s="366" t="s">
        <v>591</v>
      </c>
      <c r="J1107" s="368" t="s">
        <v>716</v>
      </c>
      <c r="K1107" s="59"/>
      <c r="L1107" s="59"/>
      <c r="M1107" s="528">
        <v>35200</v>
      </c>
      <c r="N1107" s="351"/>
    </row>
    <row r="1108" spans="1:14" s="206" customFormat="1" ht="16.5" x14ac:dyDescent="0.3">
      <c r="A1108" s="435">
        <v>764</v>
      </c>
      <c r="B1108" s="369" t="s">
        <v>1755</v>
      </c>
      <c r="C1108" s="366" t="s">
        <v>936</v>
      </c>
      <c r="D1108" s="367" t="s">
        <v>1297</v>
      </c>
      <c r="E1108" s="375">
        <v>43891</v>
      </c>
      <c r="F1108" s="368" t="s">
        <v>667</v>
      </c>
      <c r="G1108" s="368">
        <v>2020</v>
      </c>
      <c r="H1108" s="457">
        <f t="shared" si="14"/>
        <v>116000</v>
      </c>
      <c r="I1108" s="366" t="s">
        <v>591</v>
      </c>
      <c r="J1108" s="368" t="s">
        <v>716</v>
      </c>
      <c r="K1108" s="59"/>
      <c r="L1108" s="59"/>
      <c r="M1108" s="528">
        <v>58000</v>
      </c>
      <c r="N1108" s="351"/>
    </row>
    <row r="1109" spans="1:14" s="206" customFormat="1" ht="16.5" x14ac:dyDescent="0.3">
      <c r="A1109" s="435">
        <v>765</v>
      </c>
      <c r="B1109" s="369" t="s">
        <v>1756</v>
      </c>
      <c r="C1109" s="366" t="s">
        <v>936</v>
      </c>
      <c r="D1109" s="367" t="s">
        <v>1297</v>
      </c>
      <c r="E1109" s="375">
        <v>43891</v>
      </c>
      <c r="F1109" s="368" t="s">
        <v>667</v>
      </c>
      <c r="G1109" s="368">
        <v>2020</v>
      </c>
      <c r="H1109" s="457">
        <f t="shared" si="14"/>
        <v>70400</v>
      </c>
      <c r="I1109" s="366" t="s">
        <v>591</v>
      </c>
      <c r="J1109" s="368" t="s">
        <v>716</v>
      </c>
      <c r="K1109" s="59"/>
      <c r="L1109" s="59"/>
      <c r="M1109" s="528">
        <v>35200</v>
      </c>
      <c r="N1109" s="351"/>
    </row>
    <row r="1110" spans="1:14" s="206" customFormat="1" ht="16.5" x14ac:dyDescent="0.3">
      <c r="A1110" s="435">
        <v>766</v>
      </c>
      <c r="B1110" s="369" t="s">
        <v>1757</v>
      </c>
      <c r="C1110" s="366" t="s">
        <v>936</v>
      </c>
      <c r="D1110" s="367" t="s">
        <v>1297</v>
      </c>
      <c r="E1110" s="375">
        <v>43891</v>
      </c>
      <c r="F1110" s="368" t="s">
        <v>667</v>
      </c>
      <c r="G1110" s="368">
        <v>2020</v>
      </c>
      <c r="H1110" s="457">
        <f t="shared" si="14"/>
        <v>70400</v>
      </c>
      <c r="I1110" s="366" t="s">
        <v>591</v>
      </c>
      <c r="J1110" s="368" t="s">
        <v>716</v>
      </c>
      <c r="K1110" s="59"/>
      <c r="L1110" s="59"/>
      <c r="M1110" s="528">
        <v>35200</v>
      </c>
      <c r="N1110" s="351"/>
    </row>
    <row r="1111" spans="1:14" s="206" customFormat="1" ht="16.5" x14ac:dyDescent="0.3">
      <c r="A1111" s="435">
        <v>767</v>
      </c>
      <c r="B1111" s="369" t="s">
        <v>1758</v>
      </c>
      <c r="C1111" s="366" t="s">
        <v>936</v>
      </c>
      <c r="D1111" s="367" t="s">
        <v>1297</v>
      </c>
      <c r="E1111" s="375">
        <v>43891</v>
      </c>
      <c r="F1111" s="368" t="s">
        <v>667</v>
      </c>
      <c r="G1111" s="368">
        <v>2020</v>
      </c>
      <c r="H1111" s="457">
        <f t="shared" si="14"/>
        <v>84400</v>
      </c>
      <c r="I1111" s="366" t="s">
        <v>591</v>
      </c>
      <c r="J1111" s="368" t="s">
        <v>716</v>
      </c>
      <c r="K1111" s="59"/>
      <c r="L1111" s="59"/>
      <c r="M1111" s="528">
        <v>42200</v>
      </c>
      <c r="N1111" s="351"/>
    </row>
    <row r="1112" spans="1:14" s="206" customFormat="1" ht="16.5" x14ac:dyDescent="0.3">
      <c r="A1112" s="435">
        <v>768</v>
      </c>
      <c r="B1112" s="369" t="s">
        <v>1759</v>
      </c>
      <c r="C1112" s="366" t="s">
        <v>936</v>
      </c>
      <c r="D1112" s="367" t="s">
        <v>1297</v>
      </c>
      <c r="E1112" s="375">
        <v>43891</v>
      </c>
      <c r="F1112" s="368" t="s">
        <v>667</v>
      </c>
      <c r="G1112" s="368">
        <v>2020</v>
      </c>
      <c r="H1112" s="457">
        <f t="shared" si="14"/>
        <v>51000</v>
      </c>
      <c r="I1112" s="366" t="s">
        <v>591</v>
      </c>
      <c r="J1112" s="368" t="s">
        <v>716</v>
      </c>
      <c r="K1112" s="59"/>
      <c r="L1112" s="59"/>
      <c r="M1112" s="531">
        <v>25500</v>
      </c>
      <c r="N1112" s="351"/>
    </row>
    <row r="1113" spans="1:14" s="206" customFormat="1" ht="16.5" x14ac:dyDescent="0.3">
      <c r="A1113" s="435">
        <v>769</v>
      </c>
      <c r="B1113" s="369" t="s">
        <v>1760</v>
      </c>
      <c r="C1113" s="366" t="s">
        <v>936</v>
      </c>
      <c r="D1113" s="367" t="s">
        <v>1297</v>
      </c>
      <c r="E1113" s="375">
        <v>43891</v>
      </c>
      <c r="F1113" s="368" t="s">
        <v>667</v>
      </c>
      <c r="G1113" s="368">
        <v>2020</v>
      </c>
      <c r="H1113" s="457">
        <f t="shared" si="14"/>
        <v>70400</v>
      </c>
      <c r="I1113" s="366" t="s">
        <v>591</v>
      </c>
      <c r="J1113" s="368" t="s">
        <v>716</v>
      </c>
      <c r="K1113" s="59"/>
      <c r="L1113" s="59"/>
      <c r="M1113" s="528">
        <v>35200</v>
      </c>
      <c r="N1113" s="351"/>
    </row>
    <row r="1114" spans="1:14" s="206" customFormat="1" ht="16.5" x14ac:dyDescent="0.3">
      <c r="A1114" s="435">
        <v>770</v>
      </c>
      <c r="B1114" s="369" t="s">
        <v>1761</v>
      </c>
      <c r="C1114" s="366" t="s">
        <v>936</v>
      </c>
      <c r="D1114" s="367" t="s">
        <v>1297</v>
      </c>
      <c r="E1114" s="375">
        <v>43891</v>
      </c>
      <c r="F1114" s="368" t="s">
        <v>667</v>
      </c>
      <c r="G1114" s="368">
        <v>2020</v>
      </c>
      <c r="H1114" s="457">
        <f t="shared" si="14"/>
        <v>145200</v>
      </c>
      <c r="I1114" s="366" t="s">
        <v>591</v>
      </c>
      <c r="J1114" s="368" t="s">
        <v>716</v>
      </c>
      <c r="K1114" s="59"/>
      <c r="L1114" s="59"/>
      <c r="M1114" s="528">
        <v>72600</v>
      </c>
      <c r="N1114" s="351"/>
    </row>
    <row r="1115" spans="1:14" s="206" customFormat="1" ht="16.5" x14ac:dyDescent="0.3">
      <c r="A1115" s="366"/>
      <c r="B1115" s="396" t="s">
        <v>1026</v>
      </c>
      <c r="C1115" s="368"/>
      <c r="D1115" s="416"/>
      <c r="E1115" s="366"/>
      <c r="F1115" s="425"/>
      <c r="G1115" s="417"/>
      <c r="H1115" s="426">
        <f>SUM(H1073:H1114)</f>
        <v>45109600</v>
      </c>
      <c r="I1115" s="368"/>
      <c r="J1115" s="368"/>
      <c r="K1115" s="59"/>
      <c r="L1115" s="59"/>
      <c r="M1115" s="528"/>
      <c r="N1115" s="351"/>
    </row>
    <row r="1116" spans="1:14" s="206" customFormat="1" ht="16.5" x14ac:dyDescent="0.3">
      <c r="A1116" s="431"/>
      <c r="B1116" s="432"/>
      <c r="C1116" s="393"/>
      <c r="D1116" s="432"/>
      <c r="E1116" s="389"/>
      <c r="F1116" s="433"/>
      <c r="G1116" s="393"/>
      <c r="H1116" s="434"/>
      <c r="I1116" s="393"/>
      <c r="J1116" s="393"/>
      <c r="K1116" s="59"/>
      <c r="L1116" s="59"/>
      <c r="M1116" s="528"/>
      <c r="N1116" s="351"/>
    </row>
    <row r="1117" spans="1:14" s="206" customFormat="1" x14ac:dyDescent="0.25">
      <c r="A1117" s="588" t="s">
        <v>246</v>
      </c>
      <c r="B1117" s="360" t="s">
        <v>571</v>
      </c>
      <c r="C1117" s="590" t="s">
        <v>572</v>
      </c>
      <c r="D1117" s="590"/>
      <c r="E1117" s="590"/>
      <c r="F1117" s="489" t="s">
        <v>573</v>
      </c>
      <c r="G1117" s="489" t="s">
        <v>574</v>
      </c>
      <c r="H1117" s="361" t="s">
        <v>575</v>
      </c>
      <c r="I1117" s="486" t="s">
        <v>576</v>
      </c>
      <c r="J1117" s="591" t="s">
        <v>577</v>
      </c>
      <c r="K1117" s="59"/>
      <c r="L1117" s="59"/>
      <c r="M1117" s="528"/>
      <c r="N1117" s="351"/>
    </row>
    <row r="1118" spans="1:14" s="206" customFormat="1" ht="57" customHeight="1" x14ac:dyDescent="0.25">
      <c r="A1118" s="589"/>
      <c r="B1118" s="362" t="s">
        <v>578</v>
      </c>
      <c r="C1118" s="484" t="s">
        <v>579</v>
      </c>
      <c r="D1118" s="484" t="s">
        <v>580</v>
      </c>
      <c r="E1118" s="484" t="s">
        <v>581</v>
      </c>
      <c r="F1118" s="490" t="s">
        <v>582</v>
      </c>
      <c r="G1118" s="490" t="s">
        <v>583</v>
      </c>
      <c r="H1118" s="363" t="s">
        <v>583</v>
      </c>
      <c r="I1118" s="487" t="s">
        <v>584</v>
      </c>
      <c r="J1118" s="591"/>
      <c r="K1118" s="59"/>
      <c r="L1118" s="59"/>
      <c r="M1118" s="528"/>
      <c r="N1118" s="351"/>
    </row>
    <row r="1119" spans="1:14" s="206" customFormat="1" ht="16.5" x14ac:dyDescent="0.3">
      <c r="A1119" s="366"/>
      <c r="B1119" s="396" t="s">
        <v>1027</v>
      </c>
      <c r="C1119" s="368"/>
      <c r="D1119" s="416"/>
      <c r="E1119" s="366"/>
      <c r="F1119" s="425"/>
      <c r="G1119" s="417"/>
      <c r="H1119" s="426">
        <f>H1115</f>
        <v>45109600</v>
      </c>
      <c r="I1119" s="368"/>
      <c r="J1119" s="368"/>
      <c r="K1119" s="59"/>
      <c r="L1119" s="59"/>
      <c r="M1119" s="528"/>
      <c r="N1119" s="351"/>
    </row>
    <row r="1120" spans="1:14" s="206" customFormat="1" ht="16.5" x14ac:dyDescent="0.3">
      <c r="A1120" s="435">
        <v>771</v>
      </c>
      <c r="B1120" s="369" t="s">
        <v>1762</v>
      </c>
      <c r="C1120" s="366" t="s">
        <v>936</v>
      </c>
      <c r="D1120" s="367" t="s">
        <v>1297</v>
      </c>
      <c r="E1120" s="375">
        <v>43891</v>
      </c>
      <c r="F1120" s="368" t="s">
        <v>667</v>
      </c>
      <c r="G1120" s="368">
        <v>2020</v>
      </c>
      <c r="H1120" s="457">
        <f t="shared" si="14"/>
        <v>44000</v>
      </c>
      <c r="I1120" s="366" t="s">
        <v>591</v>
      </c>
      <c r="J1120" s="368" t="s">
        <v>716</v>
      </c>
      <c r="K1120" s="59"/>
      <c r="L1120" s="59"/>
      <c r="M1120" s="528">
        <v>22000</v>
      </c>
      <c r="N1120" s="351"/>
    </row>
    <row r="1121" spans="1:14" s="206" customFormat="1" ht="16.5" x14ac:dyDescent="0.3">
      <c r="A1121" s="435">
        <v>772</v>
      </c>
      <c r="B1121" s="369" t="s">
        <v>1763</v>
      </c>
      <c r="C1121" s="366" t="s">
        <v>936</v>
      </c>
      <c r="D1121" s="367" t="s">
        <v>1297</v>
      </c>
      <c r="E1121" s="375">
        <v>43891</v>
      </c>
      <c r="F1121" s="368" t="s">
        <v>667</v>
      </c>
      <c r="G1121" s="368">
        <v>2020</v>
      </c>
      <c r="H1121" s="457">
        <f t="shared" si="14"/>
        <v>72000</v>
      </c>
      <c r="I1121" s="366" t="s">
        <v>591</v>
      </c>
      <c r="J1121" s="368" t="s">
        <v>716</v>
      </c>
      <c r="K1121" s="59"/>
      <c r="L1121" s="59"/>
      <c r="M1121" s="528">
        <v>36000</v>
      </c>
      <c r="N1121" s="351"/>
    </row>
    <row r="1122" spans="1:14" s="206" customFormat="1" ht="16.5" x14ac:dyDescent="0.3">
      <c r="A1122" s="435">
        <v>773</v>
      </c>
      <c r="B1122" s="369" t="s">
        <v>1764</v>
      </c>
      <c r="C1122" s="366" t="s">
        <v>936</v>
      </c>
      <c r="D1122" s="367" t="s">
        <v>1297</v>
      </c>
      <c r="E1122" s="375">
        <v>43891</v>
      </c>
      <c r="F1122" s="368" t="s">
        <v>667</v>
      </c>
      <c r="G1122" s="368">
        <v>2020</v>
      </c>
      <c r="H1122" s="457">
        <f t="shared" si="14"/>
        <v>79200</v>
      </c>
      <c r="I1122" s="366" t="s">
        <v>591</v>
      </c>
      <c r="J1122" s="368" t="s">
        <v>716</v>
      </c>
      <c r="K1122" s="59"/>
      <c r="L1122" s="59"/>
      <c r="M1122" s="528">
        <v>39600</v>
      </c>
      <c r="N1122" s="351">
        <f t="shared" si="15"/>
        <v>0</v>
      </c>
    </row>
    <row r="1123" spans="1:14" s="206" customFormat="1" ht="16.5" x14ac:dyDescent="0.3">
      <c r="A1123" s="435">
        <v>774</v>
      </c>
      <c r="B1123" s="369" t="s">
        <v>1765</v>
      </c>
      <c r="C1123" s="366" t="s">
        <v>936</v>
      </c>
      <c r="D1123" s="367" t="s">
        <v>1297</v>
      </c>
      <c r="E1123" s="375">
        <v>43891</v>
      </c>
      <c r="F1123" s="368" t="s">
        <v>667</v>
      </c>
      <c r="G1123" s="368">
        <v>2020</v>
      </c>
      <c r="H1123" s="457">
        <f t="shared" si="14"/>
        <v>139000</v>
      </c>
      <c r="I1123" s="366" t="s">
        <v>591</v>
      </c>
      <c r="J1123" s="368" t="s">
        <v>716</v>
      </c>
      <c r="K1123" s="59"/>
      <c r="L1123" s="59"/>
      <c r="M1123" s="528">
        <v>69500</v>
      </c>
      <c r="N1123" s="351">
        <f t="shared" si="15"/>
        <v>0</v>
      </c>
    </row>
    <row r="1124" spans="1:14" s="206" customFormat="1" ht="16.5" x14ac:dyDescent="0.3">
      <c r="A1124" s="435">
        <v>775</v>
      </c>
      <c r="B1124" s="369" t="s">
        <v>1766</v>
      </c>
      <c r="C1124" s="366" t="s">
        <v>936</v>
      </c>
      <c r="D1124" s="367" t="s">
        <v>1297</v>
      </c>
      <c r="E1124" s="375">
        <v>43891</v>
      </c>
      <c r="F1124" s="368" t="s">
        <v>667</v>
      </c>
      <c r="G1124" s="368">
        <v>2020</v>
      </c>
      <c r="H1124" s="457">
        <f t="shared" si="14"/>
        <v>79200</v>
      </c>
      <c r="I1124" s="366" t="s">
        <v>591</v>
      </c>
      <c r="J1124" s="368" t="s">
        <v>716</v>
      </c>
      <c r="K1124" s="59"/>
      <c r="L1124" s="59"/>
      <c r="M1124" s="528">
        <v>39600</v>
      </c>
      <c r="N1124" s="351">
        <f t="shared" si="15"/>
        <v>0</v>
      </c>
    </row>
    <row r="1125" spans="1:14" s="206" customFormat="1" ht="16.5" x14ac:dyDescent="0.3">
      <c r="A1125" s="435">
        <v>776</v>
      </c>
      <c r="B1125" s="369" t="s">
        <v>1767</v>
      </c>
      <c r="C1125" s="366" t="s">
        <v>936</v>
      </c>
      <c r="D1125" s="367" t="s">
        <v>1297</v>
      </c>
      <c r="E1125" s="375">
        <v>43891</v>
      </c>
      <c r="F1125" s="368" t="s">
        <v>667</v>
      </c>
      <c r="G1125" s="368">
        <v>2020</v>
      </c>
      <c r="H1125" s="457">
        <f t="shared" si="14"/>
        <v>256800</v>
      </c>
      <c r="I1125" s="366" t="s">
        <v>591</v>
      </c>
      <c r="J1125" s="368" t="s">
        <v>716</v>
      </c>
      <c r="K1125" s="59"/>
      <c r="L1125" s="59"/>
      <c r="M1125" s="528">
        <v>128400</v>
      </c>
      <c r="N1125" s="351">
        <f t="shared" si="15"/>
        <v>0</v>
      </c>
    </row>
    <row r="1126" spans="1:14" s="206" customFormat="1" ht="16.5" x14ac:dyDescent="0.3">
      <c r="A1126" s="435">
        <v>777</v>
      </c>
      <c r="B1126" s="369" t="s">
        <v>1768</v>
      </c>
      <c r="C1126" s="366" t="s">
        <v>936</v>
      </c>
      <c r="D1126" s="367" t="s">
        <v>1297</v>
      </c>
      <c r="E1126" s="375">
        <v>43891</v>
      </c>
      <c r="F1126" s="368" t="s">
        <v>667</v>
      </c>
      <c r="G1126" s="368">
        <v>2020</v>
      </c>
      <c r="H1126" s="457">
        <f t="shared" si="14"/>
        <v>91400</v>
      </c>
      <c r="I1126" s="366" t="s">
        <v>591</v>
      </c>
      <c r="J1126" s="368" t="s">
        <v>716</v>
      </c>
      <c r="K1126" s="59"/>
      <c r="L1126" s="59"/>
      <c r="M1126" s="528">
        <v>45700</v>
      </c>
      <c r="N1126" s="351">
        <f t="shared" si="15"/>
        <v>0</v>
      </c>
    </row>
    <row r="1127" spans="1:14" s="206" customFormat="1" ht="16.5" x14ac:dyDescent="0.3">
      <c r="A1127" s="435">
        <v>778</v>
      </c>
      <c r="B1127" s="369" t="s">
        <v>1769</v>
      </c>
      <c r="C1127" s="366" t="s">
        <v>936</v>
      </c>
      <c r="D1127" s="367" t="s">
        <v>1297</v>
      </c>
      <c r="E1127" s="375">
        <v>43891</v>
      </c>
      <c r="F1127" s="368" t="s">
        <v>667</v>
      </c>
      <c r="G1127" s="368">
        <v>2020</v>
      </c>
      <c r="H1127" s="457">
        <f t="shared" si="14"/>
        <v>80800</v>
      </c>
      <c r="I1127" s="366" t="s">
        <v>591</v>
      </c>
      <c r="J1127" s="368" t="s">
        <v>716</v>
      </c>
      <c r="K1127" s="59"/>
      <c r="L1127" s="59"/>
      <c r="M1127" s="528">
        <v>40400</v>
      </c>
      <c r="N1127" s="351">
        <f t="shared" si="15"/>
        <v>0</v>
      </c>
    </row>
    <row r="1128" spans="1:14" s="206" customFormat="1" ht="16.5" x14ac:dyDescent="0.3">
      <c r="A1128" s="435">
        <v>779</v>
      </c>
      <c r="B1128" s="369" t="s">
        <v>1770</v>
      </c>
      <c r="C1128" s="366" t="s">
        <v>936</v>
      </c>
      <c r="D1128" s="367" t="s">
        <v>1297</v>
      </c>
      <c r="E1128" s="375">
        <v>43891</v>
      </c>
      <c r="F1128" s="368" t="s">
        <v>667</v>
      </c>
      <c r="G1128" s="368">
        <v>2020</v>
      </c>
      <c r="H1128" s="457">
        <f t="shared" si="14"/>
        <v>98400</v>
      </c>
      <c r="I1128" s="366" t="s">
        <v>591</v>
      </c>
      <c r="J1128" s="368" t="s">
        <v>716</v>
      </c>
      <c r="K1128" s="59"/>
      <c r="L1128" s="59"/>
      <c r="M1128" s="528">
        <v>49200</v>
      </c>
      <c r="N1128" s="351">
        <f t="shared" si="15"/>
        <v>0</v>
      </c>
    </row>
    <row r="1129" spans="1:14" s="206" customFormat="1" ht="16.5" x14ac:dyDescent="0.3">
      <c r="A1129" s="435">
        <v>780</v>
      </c>
      <c r="B1129" s="369" t="s">
        <v>1771</v>
      </c>
      <c r="C1129" s="366" t="s">
        <v>936</v>
      </c>
      <c r="D1129" s="367" t="s">
        <v>1297</v>
      </c>
      <c r="E1129" s="375">
        <v>43891</v>
      </c>
      <c r="F1129" s="368" t="s">
        <v>667</v>
      </c>
      <c r="G1129" s="368">
        <v>2020</v>
      </c>
      <c r="H1129" s="457">
        <f t="shared" si="14"/>
        <v>68600</v>
      </c>
      <c r="I1129" s="366" t="s">
        <v>591</v>
      </c>
      <c r="J1129" s="368" t="s">
        <v>716</v>
      </c>
      <c r="K1129" s="59"/>
      <c r="L1129" s="59"/>
      <c r="M1129" s="528">
        <v>34300</v>
      </c>
      <c r="N1129" s="351">
        <f t="shared" si="15"/>
        <v>0</v>
      </c>
    </row>
    <row r="1130" spans="1:14" s="206" customFormat="1" ht="16.5" x14ac:dyDescent="0.3">
      <c r="A1130" s="435">
        <v>781</v>
      </c>
      <c r="B1130" s="369" t="s">
        <v>1772</v>
      </c>
      <c r="C1130" s="366" t="s">
        <v>936</v>
      </c>
      <c r="D1130" s="367" t="s">
        <v>1297</v>
      </c>
      <c r="E1130" s="375">
        <v>43891</v>
      </c>
      <c r="F1130" s="368" t="s">
        <v>667</v>
      </c>
      <c r="G1130" s="368">
        <v>2020</v>
      </c>
      <c r="H1130" s="457">
        <f t="shared" si="14"/>
        <v>77400</v>
      </c>
      <c r="I1130" s="366" t="s">
        <v>591</v>
      </c>
      <c r="J1130" s="368" t="s">
        <v>716</v>
      </c>
      <c r="K1130" s="59"/>
      <c r="L1130" s="59"/>
      <c r="M1130" s="528">
        <v>38700</v>
      </c>
      <c r="N1130" s="351">
        <f t="shared" si="15"/>
        <v>0</v>
      </c>
    </row>
    <row r="1131" spans="1:14" s="206" customFormat="1" ht="16.5" x14ac:dyDescent="0.3">
      <c r="A1131" s="435">
        <v>782</v>
      </c>
      <c r="B1131" s="369" t="s">
        <v>1773</v>
      </c>
      <c r="C1131" s="366" t="s">
        <v>936</v>
      </c>
      <c r="D1131" s="367" t="s">
        <v>1297</v>
      </c>
      <c r="E1131" s="375">
        <v>43891</v>
      </c>
      <c r="F1131" s="368" t="s">
        <v>667</v>
      </c>
      <c r="G1131" s="368">
        <v>2020</v>
      </c>
      <c r="H1131" s="457">
        <f t="shared" si="14"/>
        <v>70400</v>
      </c>
      <c r="I1131" s="366" t="s">
        <v>591</v>
      </c>
      <c r="J1131" s="368" t="s">
        <v>716</v>
      </c>
      <c r="K1131" s="59"/>
      <c r="L1131" s="59"/>
      <c r="M1131" s="528">
        <v>35200</v>
      </c>
      <c r="N1131" s="351">
        <f t="shared" si="15"/>
        <v>0</v>
      </c>
    </row>
    <row r="1132" spans="1:14" s="206" customFormat="1" ht="16.5" x14ac:dyDescent="0.3">
      <c r="A1132" s="435">
        <v>783</v>
      </c>
      <c r="B1132" s="369" t="s">
        <v>1774</v>
      </c>
      <c r="C1132" s="366" t="s">
        <v>936</v>
      </c>
      <c r="D1132" s="367" t="s">
        <v>1297</v>
      </c>
      <c r="E1132" s="375">
        <v>43891</v>
      </c>
      <c r="F1132" s="368" t="s">
        <v>667</v>
      </c>
      <c r="G1132" s="368">
        <v>2020</v>
      </c>
      <c r="H1132" s="457">
        <f t="shared" si="14"/>
        <v>66000</v>
      </c>
      <c r="I1132" s="366" t="s">
        <v>591</v>
      </c>
      <c r="J1132" s="368" t="s">
        <v>716</v>
      </c>
      <c r="K1132" s="59"/>
      <c r="L1132" s="59"/>
      <c r="M1132" s="531">
        <v>33000</v>
      </c>
      <c r="N1132" s="351">
        <f t="shared" si="15"/>
        <v>0</v>
      </c>
    </row>
    <row r="1133" spans="1:14" s="206" customFormat="1" ht="16.5" x14ac:dyDescent="0.3">
      <c r="A1133" s="435">
        <v>784</v>
      </c>
      <c r="B1133" s="369" t="s">
        <v>1775</v>
      </c>
      <c r="C1133" s="366" t="s">
        <v>936</v>
      </c>
      <c r="D1133" s="367" t="s">
        <v>1297</v>
      </c>
      <c r="E1133" s="375">
        <v>43891</v>
      </c>
      <c r="F1133" s="368" t="s">
        <v>667</v>
      </c>
      <c r="G1133" s="368">
        <v>2020</v>
      </c>
      <c r="H1133" s="457">
        <f t="shared" si="14"/>
        <v>139000</v>
      </c>
      <c r="I1133" s="366" t="s">
        <v>591</v>
      </c>
      <c r="J1133" s="368" t="s">
        <v>716</v>
      </c>
      <c r="K1133" s="59"/>
      <c r="L1133" s="59"/>
      <c r="M1133" s="530">
        <v>69500</v>
      </c>
      <c r="N1133" s="351">
        <f t="shared" si="15"/>
        <v>0</v>
      </c>
    </row>
    <row r="1134" spans="1:14" s="206" customFormat="1" ht="16.5" x14ac:dyDescent="0.3">
      <c r="A1134" s="435">
        <v>785</v>
      </c>
      <c r="B1134" s="369" t="s">
        <v>1776</v>
      </c>
      <c r="C1134" s="366" t="s">
        <v>936</v>
      </c>
      <c r="D1134" s="367" t="s">
        <v>1297</v>
      </c>
      <c r="E1134" s="375">
        <v>43891</v>
      </c>
      <c r="F1134" s="368" t="s">
        <v>667</v>
      </c>
      <c r="G1134" s="368">
        <v>2020</v>
      </c>
      <c r="H1134" s="457">
        <f t="shared" si="14"/>
        <v>95000</v>
      </c>
      <c r="I1134" s="366" t="s">
        <v>591</v>
      </c>
      <c r="J1134" s="368" t="s">
        <v>716</v>
      </c>
      <c r="K1134" s="59"/>
      <c r="L1134" s="59"/>
      <c r="M1134" s="528">
        <v>47500</v>
      </c>
      <c r="N1134" s="351">
        <f t="shared" si="15"/>
        <v>0</v>
      </c>
    </row>
    <row r="1135" spans="1:14" s="206" customFormat="1" ht="16.5" x14ac:dyDescent="0.3">
      <c r="A1135" s="435">
        <v>786</v>
      </c>
      <c r="B1135" s="369" t="s">
        <v>1777</v>
      </c>
      <c r="C1135" s="366" t="s">
        <v>936</v>
      </c>
      <c r="D1135" s="367" t="s">
        <v>1297</v>
      </c>
      <c r="E1135" s="375">
        <v>43891</v>
      </c>
      <c r="F1135" s="368" t="s">
        <v>667</v>
      </c>
      <c r="G1135" s="368">
        <v>2020</v>
      </c>
      <c r="H1135" s="457">
        <f t="shared" si="14"/>
        <v>88000</v>
      </c>
      <c r="I1135" s="366" t="s">
        <v>591</v>
      </c>
      <c r="J1135" s="368" t="s">
        <v>716</v>
      </c>
      <c r="K1135" s="59"/>
      <c r="L1135" s="59"/>
      <c r="M1135" s="528">
        <v>44000</v>
      </c>
      <c r="N1135" s="351">
        <f t="shared" si="15"/>
        <v>0</v>
      </c>
    </row>
    <row r="1136" spans="1:14" s="206" customFormat="1" ht="16.5" x14ac:dyDescent="0.3">
      <c r="A1136" s="435">
        <v>787</v>
      </c>
      <c r="B1136" s="369" t="s">
        <v>1778</v>
      </c>
      <c r="C1136" s="366" t="s">
        <v>936</v>
      </c>
      <c r="D1136" s="367" t="s">
        <v>1297</v>
      </c>
      <c r="E1136" s="375">
        <v>43891</v>
      </c>
      <c r="F1136" s="368" t="s">
        <v>667</v>
      </c>
      <c r="G1136" s="368">
        <v>2020</v>
      </c>
      <c r="H1136" s="457">
        <f t="shared" si="14"/>
        <v>66000</v>
      </c>
      <c r="I1136" s="366" t="s">
        <v>591</v>
      </c>
      <c r="J1136" s="368" t="s">
        <v>716</v>
      </c>
      <c r="K1136" s="59"/>
      <c r="L1136" s="59"/>
      <c r="M1136" s="531">
        <v>33000</v>
      </c>
      <c r="N1136" s="351">
        <f t="shared" si="15"/>
        <v>0</v>
      </c>
    </row>
    <row r="1137" spans="1:14" s="206" customFormat="1" ht="16.5" x14ac:dyDescent="0.3">
      <c r="A1137" s="435">
        <v>788</v>
      </c>
      <c r="B1137" s="369" t="s">
        <v>1779</v>
      </c>
      <c r="C1137" s="366" t="s">
        <v>936</v>
      </c>
      <c r="D1137" s="367" t="s">
        <v>1297</v>
      </c>
      <c r="E1137" s="375">
        <v>43891</v>
      </c>
      <c r="F1137" s="368" t="s">
        <v>667</v>
      </c>
      <c r="G1137" s="368">
        <v>2020</v>
      </c>
      <c r="H1137" s="457">
        <f t="shared" si="14"/>
        <v>66000</v>
      </c>
      <c r="I1137" s="366" t="s">
        <v>591</v>
      </c>
      <c r="J1137" s="368" t="s">
        <v>716</v>
      </c>
      <c r="K1137" s="59"/>
      <c r="L1137" s="59"/>
      <c r="M1137" s="531">
        <v>33000</v>
      </c>
      <c r="N1137" s="351">
        <f t="shared" si="15"/>
        <v>0</v>
      </c>
    </row>
    <row r="1138" spans="1:14" s="206" customFormat="1" ht="16.5" x14ac:dyDescent="0.3">
      <c r="A1138" s="435">
        <v>789</v>
      </c>
      <c r="B1138" s="369" t="s">
        <v>1780</v>
      </c>
      <c r="C1138" s="366" t="s">
        <v>936</v>
      </c>
      <c r="D1138" s="367" t="s">
        <v>1297</v>
      </c>
      <c r="E1138" s="375">
        <v>43891</v>
      </c>
      <c r="F1138" s="368" t="s">
        <v>667</v>
      </c>
      <c r="G1138" s="368">
        <v>2020</v>
      </c>
      <c r="H1138" s="457">
        <f t="shared" ref="H1138:H1145" si="16">M1138*2</f>
        <v>66000</v>
      </c>
      <c r="I1138" s="366" t="s">
        <v>591</v>
      </c>
      <c r="J1138" s="368" t="s">
        <v>716</v>
      </c>
      <c r="K1138" s="59"/>
      <c r="L1138" s="59"/>
      <c r="M1138" s="531">
        <v>33000</v>
      </c>
      <c r="N1138" s="351">
        <f t="shared" si="15"/>
        <v>0</v>
      </c>
    </row>
    <row r="1139" spans="1:14" s="206" customFormat="1" ht="16.5" x14ac:dyDescent="0.3">
      <c r="A1139" s="435">
        <v>790</v>
      </c>
      <c r="B1139" s="369" t="s">
        <v>1781</v>
      </c>
      <c r="C1139" s="366" t="s">
        <v>936</v>
      </c>
      <c r="D1139" s="367" t="s">
        <v>1297</v>
      </c>
      <c r="E1139" s="375">
        <v>43891</v>
      </c>
      <c r="F1139" s="368" t="s">
        <v>667</v>
      </c>
      <c r="G1139" s="368">
        <v>2020</v>
      </c>
      <c r="H1139" s="457">
        <f t="shared" si="16"/>
        <v>66000</v>
      </c>
      <c r="I1139" s="366" t="s">
        <v>591</v>
      </c>
      <c r="J1139" s="368" t="s">
        <v>716</v>
      </c>
      <c r="K1139" s="59"/>
      <c r="L1139" s="59"/>
      <c r="M1139" s="531">
        <v>33000</v>
      </c>
      <c r="N1139" s="351">
        <f t="shared" si="15"/>
        <v>0</v>
      </c>
    </row>
    <row r="1140" spans="1:14" s="206" customFormat="1" ht="16.5" x14ac:dyDescent="0.3">
      <c r="A1140" s="435">
        <v>791</v>
      </c>
      <c r="B1140" s="369" t="s">
        <v>1782</v>
      </c>
      <c r="C1140" s="366" t="s">
        <v>936</v>
      </c>
      <c r="D1140" s="367" t="s">
        <v>1297</v>
      </c>
      <c r="E1140" s="375">
        <v>43891</v>
      </c>
      <c r="F1140" s="368" t="s">
        <v>667</v>
      </c>
      <c r="G1140" s="368">
        <v>2020</v>
      </c>
      <c r="H1140" s="457">
        <f t="shared" si="16"/>
        <v>44000</v>
      </c>
      <c r="I1140" s="366" t="s">
        <v>591</v>
      </c>
      <c r="J1140" s="368" t="s">
        <v>716</v>
      </c>
      <c r="K1140" s="59"/>
      <c r="L1140" s="59"/>
      <c r="M1140" s="528">
        <v>22000</v>
      </c>
      <c r="N1140" s="351">
        <f t="shared" si="15"/>
        <v>0</v>
      </c>
    </row>
    <row r="1141" spans="1:14" s="206" customFormat="1" ht="16.5" x14ac:dyDescent="0.3">
      <c r="A1141" s="435">
        <v>792</v>
      </c>
      <c r="B1141" s="369" t="s">
        <v>1783</v>
      </c>
      <c r="C1141" s="366" t="s">
        <v>936</v>
      </c>
      <c r="D1141" s="367" t="s">
        <v>1297</v>
      </c>
      <c r="E1141" s="375">
        <v>43891</v>
      </c>
      <c r="F1141" s="368" t="s">
        <v>667</v>
      </c>
      <c r="G1141" s="368">
        <v>2020</v>
      </c>
      <c r="H1141" s="457">
        <f t="shared" si="16"/>
        <v>114400</v>
      </c>
      <c r="I1141" s="366" t="s">
        <v>591</v>
      </c>
      <c r="J1141" s="368" t="s">
        <v>716</v>
      </c>
      <c r="K1141" s="59"/>
      <c r="L1141" s="59"/>
      <c r="M1141" s="528">
        <v>57200</v>
      </c>
      <c r="N1141" s="351">
        <f t="shared" si="15"/>
        <v>0</v>
      </c>
    </row>
    <row r="1142" spans="1:14" s="206" customFormat="1" ht="16.5" x14ac:dyDescent="0.3">
      <c r="A1142" s="435">
        <v>793</v>
      </c>
      <c r="B1142" s="369" t="s">
        <v>1784</v>
      </c>
      <c r="C1142" s="366" t="s">
        <v>936</v>
      </c>
      <c r="D1142" s="367" t="s">
        <v>1297</v>
      </c>
      <c r="E1142" s="375">
        <v>43891</v>
      </c>
      <c r="F1142" s="368" t="s">
        <v>667</v>
      </c>
      <c r="G1142" s="368">
        <v>2020</v>
      </c>
      <c r="H1142" s="457">
        <f t="shared" si="16"/>
        <v>70400</v>
      </c>
      <c r="I1142" s="366" t="s">
        <v>591</v>
      </c>
      <c r="J1142" s="368" t="s">
        <v>716</v>
      </c>
      <c r="K1142" s="59"/>
      <c r="L1142" s="59"/>
      <c r="M1142" s="528">
        <v>35200</v>
      </c>
      <c r="N1142" s="351">
        <f t="shared" si="15"/>
        <v>0</v>
      </c>
    </row>
    <row r="1143" spans="1:14" s="206" customFormat="1" ht="16.5" x14ac:dyDescent="0.3">
      <c r="A1143" s="435">
        <v>794</v>
      </c>
      <c r="B1143" s="369" t="s">
        <v>1785</v>
      </c>
      <c r="C1143" s="366" t="s">
        <v>936</v>
      </c>
      <c r="D1143" s="367" t="s">
        <v>1297</v>
      </c>
      <c r="E1143" s="375">
        <v>43891</v>
      </c>
      <c r="F1143" s="368" t="s">
        <v>667</v>
      </c>
      <c r="G1143" s="368">
        <v>2020</v>
      </c>
      <c r="H1143" s="457">
        <f t="shared" si="16"/>
        <v>44000</v>
      </c>
      <c r="I1143" s="366" t="s">
        <v>591</v>
      </c>
      <c r="J1143" s="368" t="s">
        <v>716</v>
      </c>
      <c r="K1143" s="59"/>
      <c r="L1143" s="59"/>
      <c r="M1143" s="528">
        <v>22000</v>
      </c>
      <c r="N1143" s="351">
        <f t="shared" si="15"/>
        <v>0</v>
      </c>
    </row>
    <row r="1144" spans="1:14" s="206" customFormat="1" ht="16.5" x14ac:dyDescent="0.3">
      <c r="A1144" s="435">
        <v>795</v>
      </c>
      <c r="B1144" s="369" t="s">
        <v>1786</v>
      </c>
      <c r="C1144" s="366" t="s">
        <v>936</v>
      </c>
      <c r="D1144" s="367" t="s">
        <v>1297</v>
      </c>
      <c r="E1144" s="375">
        <v>43891</v>
      </c>
      <c r="F1144" s="368" t="s">
        <v>667</v>
      </c>
      <c r="G1144" s="368">
        <v>2020</v>
      </c>
      <c r="H1144" s="457">
        <f t="shared" si="16"/>
        <v>38600</v>
      </c>
      <c r="I1144" s="366" t="s">
        <v>591</v>
      </c>
      <c r="J1144" s="368" t="s">
        <v>716</v>
      </c>
      <c r="K1144" s="59"/>
      <c r="L1144" s="59"/>
      <c r="M1144" s="528">
        <v>19300</v>
      </c>
      <c r="N1144" s="351">
        <f t="shared" si="15"/>
        <v>0</v>
      </c>
    </row>
    <row r="1145" spans="1:14" s="206" customFormat="1" ht="16.5" x14ac:dyDescent="0.3">
      <c r="A1145" s="435">
        <v>796</v>
      </c>
      <c r="B1145" s="369" t="s">
        <v>1787</v>
      </c>
      <c r="C1145" s="366" t="s">
        <v>936</v>
      </c>
      <c r="D1145" s="367" t="s">
        <v>1297</v>
      </c>
      <c r="E1145" s="375">
        <v>43891</v>
      </c>
      <c r="F1145" s="368" t="s">
        <v>667</v>
      </c>
      <c r="G1145" s="368">
        <v>2020</v>
      </c>
      <c r="H1145" s="457">
        <f t="shared" si="16"/>
        <v>79200</v>
      </c>
      <c r="I1145" s="366" t="s">
        <v>591</v>
      </c>
      <c r="J1145" s="368" t="s">
        <v>716</v>
      </c>
      <c r="K1145" s="59"/>
      <c r="L1145" s="59"/>
      <c r="M1145" s="528">
        <v>39600</v>
      </c>
      <c r="N1145" s="351">
        <f t="shared" si="15"/>
        <v>0</v>
      </c>
    </row>
    <row r="1146" spans="1:14" s="206" customFormat="1" ht="16.5" x14ac:dyDescent="0.3">
      <c r="A1146" s="435">
        <v>797</v>
      </c>
      <c r="B1146" s="369" t="s">
        <v>1788</v>
      </c>
      <c r="C1146" s="366" t="s">
        <v>936</v>
      </c>
      <c r="D1146" s="367" t="s">
        <v>1297</v>
      </c>
      <c r="E1146" s="375">
        <v>43891</v>
      </c>
      <c r="F1146" s="368" t="s">
        <v>667</v>
      </c>
      <c r="G1146" s="368">
        <v>2020</v>
      </c>
      <c r="H1146" s="457">
        <f>M1146*2</f>
        <v>103800</v>
      </c>
      <c r="I1146" s="366" t="s">
        <v>591</v>
      </c>
      <c r="J1146" s="368" t="s">
        <v>716</v>
      </c>
      <c r="K1146" s="59"/>
      <c r="L1146" s="59"/>
      <c r="M1146" s="528">
        <v>51900</v>
      </c>
      <c r="N1146" s="351">
        <f t="shared" si="15"/>
        <v>0</v>
      </c>
    </row>
    <row r="1147" spans="1:14" s="206" customFormat="1" ht="16.5" x14ac:dyDescent="0.3">
      <c r="A1147" s="435">
        <v>798</v>
      </c>
      <c r="B1147" s="369" t="s">
        <v>1789</v>
      </c>
      <c r="C1147" s="366" t="s">
        <v>936</v>
      </c>
      <c r="D1147" s="367" t="s">
        <v>1297</v>
      </c>
      <c r="E1147" s="375">
        <v>43891</v>
      </c>
      <c r="F1147" s="368" t="s">
        <v>667</v>
      </c>
      <c r="G1147" s="368">
        <v>2020</v>
      </c>
      <c r="H1147" s="457">
        <f>M1147*2</f>
        <v>96800</v>
      </c>
      <c r="I1147" s="366" t="s">
        <v>591</v>
      </c>
      <c r="J1147" s="368" t="s">
        <v>716</v>
      </c>
      <c r="K1147" s="59"/>
      <c r="L1147" s="59"/>
      <c r="M1147" s="528">
        <v>48400</v>
      </c>
      <c r="N1147" s="351">
        <f t="shared" si="15"/>
        <v>0</v>
      </c>
    </row>
    <row r="1148" spans="1:14" s="206" customFormat="1" ht="16.5" x14ac:dyDescent="0.3">
      <c r="A1148" s="435">
        <v>799</v>
      </c>
      <c r="B1148" s="369" t="s">
        <v>1790</v>
      </c>
      <c r="C1148" s="366" t="s">
        <v>936</v>
      </c>
      <c r="D1148" s="367" t="s">
        <v>1297</v>
      </c>
      <c r="E1148" s="375">
        <v>43891</v>
      </c>
      <c r="F1148" s="368" t="s">
        <v>667</v>
      </c>
      <c r="G1148" s="368">
        <v>2020</v>
      </c>
      <c r="H1148" s="457">
        <f>M1148*2</f>
        <v>86200</v>
      </c>
      <c r="I1148" s="366" t="s">
        <v>591</v>
      </c>
      <c r="J1148" s="368" t="s">
        <v>716</v>
      </c>
      <c r="K1148" s="59"/>
      <c r="L1148" s="59"/>
      <c r="M1148" s="528">
        <v>43100</v>
      </c>
      <c r="N1148" s="351">
        <f>S1148*2</f>
        <v>0</v>
      </c>
    </row>
    <row r="1149" spans="1:14" s="206" customFormat="1" ht="16.5" x14ac:dyDescent="0.3">
      <c r="A1149" s="435">
        <v>800</v>
      </c>
      <c r="B1149" s="369" t="s">
        <v>1791</v>
      </c>
      <c r="C1149" s="366" t="s">
        <v>936</v>
      </c>
      <c r="D1149" s="367" t="s">
        <v>1297</v>
      </c>
      <c r="E1149" s="375">
        <v>43891</v>
      </c>
      <c r="F1149" s="368" t="s">
        <v>667</v>
      </c>
      <c r="G1149" s="368">
        <v>2020</v>
      </c>
      <c r="H1149" s="457">
        <f>M1149*2</f>
        <v>281600</v>
      </c>
      <c r="I1149" s="366" t="s">
        <v>591</v>
      </c>
      <c r="J1149" s="368" t="s">
        <v>716</v>
      </c>
      <c r="K1149" s="59"/>
      <c r="L1149" s="59"/>
      <c r="M1149" s="528">
        <v>140800</v>
      </c>
      <c r="N1149" s="351">
        <f>S1149*2</f>
        <v>0</v>
      </c>
    </row>
    <row r="1150" spans="1:14" s="206" customFormat="1" ht="16.5" x14ac:dyDescent="0.3">
      <c r="A1150" s="366">
        <v>801</v>
      </c>
      <c r="B1150" s="369" t="s">
        <v>991</v>
      </c>
      <c r="C1150" s="368" t="s">
        <v>946</v>
      </c>
      <c r="D1150" s="416"/>
      <c r="E1150" s="366" t="s">
        <v>957</v>
      </c>
      <c r="F1150" s="368" t="s">
        <v>963</v>
      </c>
      <c r="G1150" s="417">
        <v>2021</v>
      </c>
      <c r="H1150" s="370">
        <v>5750000</v>
      </c>
      <c r="I1150" s="368" t="s">
        <v>591</v>
      </c>
      <c r="J1150" s="368" t="s">
        <v>4</v>
      </c>
      <c r="K1150" s="494"/>
      <c r="L1150" s="494"/>
      <c r="M1150" s="495"/>
      <c r="N1150" s="351">
        <f>S1150*2</f>
        <v>0</v>
      </c>
    </row>
    <row r="1151" spans="1:14" s="206" customFormat="1" ht="16.5" x14ac:dyDescent="0.3">
      <c r="A1151" s="435">
        <v>802</v>
      </c>
      <c r="B1151" s="369" t="s">
        <v>1803</v>
      </c>
      <c r="C1151" s="368" t="s">
        <v>936</v>
      </c>
      <c r="D1151" s="416" t="s">
        <v>1804</v>
      </c>
      <c r="E1151" s="366" t="s">
        <v>1801</v>
      </c>
      <c r="F1151" s="368" t="s">
        <v>1805</v>
      </c>
      <c r="G1151" s="417">
        <v>2021</v>
      </c>
      <c r="H1151" s="370">
        <v>1500000</v>
      </c>
      <c r="I1151" s="368" t="s">
        <v>591</v>
      </c>
      <c r="J1151" s="368" t="s">
        <v>1806</v>
      </c>
      <c r="K1151" s="494"/>
      <c r="L1151" s="494"/>
      <c r="M1151" s="495"/>
      <c r="N1151" s="351">
        <f>S1151*2</f>
        <v>0</v>
      </c>
    </row>
    <row r="1152" spans="1:14" s="205" customFormat="1" ht="16.5" x14ac:dyDescent="0.3">
      <c r="A1152" s="366">
        <v>803</v>
      </c>
      <c r="B1152" s="369" t="s">
        <v>1807</v>
      </c>
      <c r="C1152" s="368" t="s">
        <v>936</v>
      </c>
      <c r="D1152" s="416" t="s">
        <v>1804</v>
      </c>
      <c r="E1152" s="366" t="s">
        <v>1801</v>
      </c>
      <c r="F1152" s="368" t="s">
        <v>1805</v>
      </c>
      <c r="G1152" s="417">
        <v>2021</v>
      </c>
      <c r="H1152" s="370">
        <v>1500000</v>
      </c>
      <c r="I1152" s="368" t="s">
        <v>591</v>
      </c>
      <c r="J1152" s="368" t="s">
        <v>1806</v>
      </c>
      <c r="K1152" s="494"/>
      <c r="L1152" s="494"/>
      <c r="M1152" s="495"/>
    </row>
    <row r="1153" spans="1:14" s="205" customFormat="1" ht="16.5" x14ac:dyDescent="0.3">
      <c r="A1153" s="435">
        <v>804</v>
      </c>
      <c r="B1153" s="369" t="s">
        <v>1808</v>
      </c>
      <c r="C1153" s="368" t="s">
        <v>936</v>
      </c>
      <c r="D1153" s="416" t="s">
        <v>1804</v>
      </c>
      <c r="E1153" s="366" t="s">
        <v>1801</v>
      </c>
      <c r="F1153" s="368" t="s">
        <v>1805</v>
      </c>
      <c r="G1153" s="417">
        <v>2021</v>
      </c>
      <c r="H1153" s="370">
        <v>1500000</v>
      </c>
      <c r="I1153" s="368" t="s">
        <v>591</v>
      </c>
      <c r="J1153" s="368" t="s">
        <v>1806</v>
      </c>
      <c r="K1153" s="494"/>
      <c r="L1153" s="494"/>
      <c r="M1153" s="495"/>
    </row>
    <row r="1154" spans="1:14" s="205" customFormat="1" ht="16.5" x14ac:dyDescent="0.3">
      <c r="A1154" s="366">
        <v>805</v>
      </c>
      <c r="B1154" s="369" t="s">
        <v>1809</v>
      </c>
      <c r="C1154" s="368" t="s">
        <v>936</v>
      </c>
      <c r="D1154" s="416" t="s">
        <v>1804</v>
      </c>
      <c r="E1154" s="366" t="s">
        <v>1801</v>
      </c>
      <c r="F1154" s="368" t="s">
        <v>1805</v>
      </c>
      <c r="G1154" s="417">
        <v>2021</v>
      </c>
      <c r="H1154" s="370">
        <v>1500000</v>
      </c>
      <c r="I1154" s="368" t="s">
        <v>591</v>
      </c>
      <c r="J1154" s="368" t="s">
        <v>1806</v>
      </c>
      <c r="K1154" s="494"/>
      <c r="L1154" s="494"/>
      <c r="M1154" s="495"/>
    </row>
    <row r="1155" spans="1:14" s="205" customFormat="1" ht="16.5" x14ac:dyDescent="0.3">
      <c r="A1155" s="435">
        <v>806</v>
      </c>
      <c r="B1155" s="369" t="s">
        <v>1810</v>
      </c>
      <c r="C1155" s="368" t="s">
        <v>936</v>
      </c>
      <c r="D1155" s="416" t="s">
        <v>1804</v>
      </c>
      <c r="E1155" s="366" t="s">
        <v>1801</v>
      </c>
      <c r="F1155" s="368" t="s">
        <v>1805</v>
      </c>
      <c r="G1155" s="417">
        <v>2021</v>
      </c>
      <c r="H1155" s="370">
        <v>1500000</v>
      </c>
      <c r="I1155" s="368" t="s">
        <v>591</v>
      </c>
      <c r="J1155" s="368" t="s">
        <v>1806</v>
      </c>
      <c r="K1155" s="494"/>
      <c r="L1155" s="494"/>
      <c r="M1155" s="495"/>
    </row>
    <row r="1156" spans="1:14" s="205" customFormat="1" ht="16.5" x14ac:dyDescent="0.3">
      <c r="A1156" s="366">
        <v>807</v>
      </c>
      <c r="B1156" s="369" t="s">
        <v>1811</v>
      </c>
      <c r="C1156" s="368" t="s">
        <v>936</v>
      </c>
      <c r="D1156" s="416" t="s">
        <v>1804</v>
      </c>
      <c r="E1156" s="366" t="s">
        <v>1801</v>
      </c>
      <c r="F1156" s="368" t="s">
        <v>1805</v>
      </c>
      <c r="G1156" s="417">
        <v>2021</v>
      </c>
      <c r="H1156" s="370">
        <v>3000000</v>
      </c>
      <c r="I1156" s="368" t="s">
        <v>591</v>
      </c>
      <c r="J1156" s="368" t="s">
        <v>1806</v>
      </c>
      <c r="K1156" s="494"/>
      <c r="L1156" s="494"/>
      <c r="M1156" s="495"/>
    </row>
    <row r="1157" spans="1:14" s="205" customFormat="1" ht="16.5" x14ac:dyDescent="0.3">
      <c r="A1157" s="435">
        <v>808</v>
      </c>
      <c r="B1157" s="369" t="s">
        <v>1812</v>
      </c>
      <c r="C1157" s="368" t="s">
        <v>936</v>
      </c>
      <c r="D1157" s="416" t="s">
        <v>1804</v>
      </c>
      <c r="E1157" s="366" t="s">
        <v>1801</v>
      </c>
      <c r="F1157" s="368" t="s">
        <v>1805</v>
      </c>
      <c r="G1157" s="417">
        <v>2021</v>
      </c>
      <c r="H1157" s="370">
        <v>3000000</v>
      </c>
      <c r="I1157" s="368" t="s">
        <v>591</v>
      </c>
      <c r="J1157" s="368" t="s">
        <v>1806</v>
      </c>
      <c r="K1157" s="494"/>
      <c r="L1157" s="494"/>
      <c r="M1157" s="495"/>
    </row>
    <row r="1158" spans="1:14" s="205" customFormat="1" ht="16.5" x14ac:dyDescent="0.3">
      <c r="A1158" s="366">
        <v>809</v>
      </c>
      <c r="B1158" s="369" t="s">
        <v>1813</v>
      </c>
      <c r="C1158" s="368" t="s">
        <v>936</v>
      </c>
      <c r="D1158" s="416" t="s">
        <v>1804</v>
      </c>
      <c r="E1158" s="366" t="s">
        <v>1801</v>
      </c>
      <c r="F1158" s="368" t="s">
        <v>1805</v>
      </c>
      <c r="G1158" s="417">
        <v>2021</v>
      </c>
      <c r="H1158" s="370">
        <v>3000000</v>
      </c>
      <c r="I1158" s="368" t="s">
        <v>591</v>
      </c>
      <c r="J1158" s="368" t="s">
        <v>1806</v>
      </c>
      <c r="K1158" s="494"/>
      <c r="L1158" s="494"/>
      <c r="M1158" s="495"/>
    </row>
    <row r="1159" spans="1:14" s="205" customFormat="1" ht="57" customHeight="1" x14ac:dyDescent="0.3">
      <c r="A1159" s="435">
        <v>810</v>
      </c>
      <c r="B1159" s="369" t="s">
        <v>1814</v>
      </c>
      <c r="C1159" s="368" t="s">
        <v>936</v>
      </c>
      <c r="D1159" s="416" t="s">
        <v>1804</v>
      </c>
      <c r="E1159" s="366" t="s">
        <v>1801</v>
      </c>
      <c r="F1159" s="368" t="s">
        <v>1805</v>
      </c>
      <c r="G1159" s="417">
        <v>2021</v>
      </c>
      <c r="H1159" s="370">
        <v>3000000</v>
      </c>
      <c r="I1159" s="368" t="s">
        <v>591</v>
      </c>
      <c r="J1159" s="368" t="s">
        <v>1806</v>
      </c>
      <c r="K1159" s="494"/>
      <c r="L1159" s="494"/>
      <c r="M1159" s="495"/>
    </row>
    <row r="1160" spans="1:14" s="205" customFormat="1" ht="16.5" x14ac:dyDescent="0.3">
      <c r="A1160" s="366">
        <v>811</v>
      </c>
      <c r="B1160" s="369" t="s">
        <v>1815</v>
      </c>
      <c r="C1160" s="368" t="s">
        <v>936</v>
      </c>
      <c r="D1160" s="416" t="s">
        <v>1804</v>
      </c>
      <c r="E1160" s="366" t="s">
        <v>1801</v>
      </c>
      <c r="F1160" s="368" t="s">
        <v>1805</v>
      </c>
      <c r="G1160" s="417">
        <v>2021</v>
      </c>
      <c r="H1160" s="370">
        <v>1500000</v>
      </c>
      <c r="I1160" s="368" t="s">
        <v>591</v>
      </c>
      <c r="J1160" s="368" t="s">
        <v>1806</v>
      </c>
      <c r="K1160" s="494"/>
      <c r="L1160" s="494"/>
      <c r="M1160" s="495"/>
    </row>
    <row r="1161" spans="1:14" s="205" customFormat="1" ht="16.5" x14ac:dyDescent="0.3">
      <c r="A1161" s="435"/>
      <c r="B1161" s="396" t="s">
        <v>1026</v>
      </c>
      <c r="C1161" s="366"/>
      <c r="D1161" s="367"/>
      <c r="E1161" s="375"/>
      <c r="F1161" s="368"/>
      <c r="G1161" s="368"/>
      <c r="H1161" s="458">
        <f>SUM(H1119:H1160)</f>
        <v>74627800</v>
      </c>
      <c r="I1161" s="366"/>
      <c r="J1161" s="368"/>
      <c r="K1161" s="59"/>
      <c r="L1161" s="59"/>
      <c r="M1161" s="528"/>
    </row>
    <row r="1162" spans="1:14" s="205" customFormat="1" x14ac:dyDescent="0.25">
      <c r="A1162" s="588" t="s">
        <v>246</v>
      </c>
      <c r="B1162" s="360" t="s">
        <v>571</v>
      </c>
      <c r="C1162" s="590" t="s">
        <v>572</v>
      </c>
      <c r="D1162" s="590"/>
      <c r="E1162" s="590"/>
      <c r="F1162" s="489" t="s">
        <v>573</v>
      </c>
      <c r="G1162" s="489" t="s">
        <v>574</v>
      </c>
      <c r="H1162" s="361" t="s">
        <v>575</v>
      </c>
      <c r="I1162" s="486" t="s">
        <v>576</v>
      </c>
      <c r="J1162" s="591" t="s">
        <v>577</v>
      </c>
      <c r="K1162" s="59"/>
      <c r="L1162" s="59"/>
      <c r="M1162" s="534"/>
    </row>
    <row r="1163" spans="1:14" s="206" customFormat="1" x14ac:dyDescent="0.25">
      <c r="A1163" s="589"/>
      <c r="B1163" s="362" t="s">
        <v>578</v>
      </c>
      <c r="C1163" s="484" t="s">
        <v>579</v>
      </c>
      <c r="D1163" s="484" t="s">
        <v>580</v>
      </c>
      <c r="E1163" s="484" t="s">
        <v>581</v>
      </c>
      <c r="F1163" s="490" t="s">
        <v>582</v>
      </c>
      <c r="G1163" s="490" t="s">
        <v>583</v>
      </c>
      <c r="H1163" s="363" t="s">
        <v>583</v>
      </c>
      <c r="I1163" s="487" t="s">
        <v>584</v>
      </c>
      <c r="J1163" s="591"/>
      <c r="K1163" s="59"/>
      <c r="L1163" s="59"/>
      <c r="M1163" s="534"/>
      <c r="N1163" s="461"/>
    </row>
    <row r="1164" spans="1:14" s="206" customFormat="1" ht="16.5" x14ac:dyDescent="0.3">
      <c r="A1164" s="366"/>
      <c r="B1164" s="396" t="s">
        <v>1027</v>
      </c>
      <c r="C1164" s="368"/>
      <c r="D1164" s="416"/>
      <c r="E1164" s="366"/>
      <c r="F1164" s="425"/>
      <c r="G1164" s="417"/>
      <c r="H1164" s="426">
        <f>H1161</f>
        <v>74627800</v>
      </c>
      <c r="I1164" s="368"/>
      <c r="J1164" s="368"/>
      <c r="K1164" s="59"/>
      <c r="L1164" s="59"/>
      <c r="M1164" s="534"/>
      <c r="N1164" s="461"/>
    </row>
    <row r="1165" spans="1:14" s="206" customFormat="1" ht="16.5" x14ac:dyDescent="0.3">
      <c r="A1165" s="435">
        <v>812</v>
      </c>
      <c r="B1165" s="369" t="s">
        <v>1816</v>
      </c>
      <c r="C1165" s="368" t="s">
        <v>936</v>
      </c>
      <c r="D1165" s="416" t="s">
        <v>1804</v>
      </c>
      <c r="E1165" s="366" t="s">
        <v>1801</v>
      </c>
      <c r="F1165" s="368" t="s">
        <v>1805</v>
      </c>
      <c r="G1165" s="417">
        <v>2021</v>
      </c>
      <c r="H1165" s="457">
        <v>1500000</v>
      </c>
      <c r="I1165" s="368" t="s">
        <v>591</v>
      </c>
      <c r="J1165" s="368" t="s">
        <v>1806</v>
      </c>
      <c r="K1165" s="59"/>
      <c r="L1165" s="59"/>
      <c r="M1165" s="534"/>
      <c r="N1165" s="461"/>
    </row>
    <row r="1166" spans="1:14" s="206" customFormat="1" ht="16.5" x14ac:dyDescent="0.3">
      <c r="A1166" s="435">
        <v>813</v>
      </c>
      <c r="B1166" s="462" t="s">
        <v>1817</v>
      </c>
      <c r="C1166" s="368" t="s">
        <v>936</v>
      </c>
      <c r="D1166" s="416" t="s">
        <v>1804</v>
      </c>
      <c r="E1166" s="366" t="s">
        <v>1801</v>
      </c>
      <c r="F1166" s="368" t="s">
        <v>1805</v>
      </c>
      <c r="G1166" s="417">
        <v>2021</v>
      </c>
      <c r="H1166" s="457">
        <v>900000</v>
      </c>
      <c r="I1166" s="368" t="s">
        <v>591</v>
      </c>
      <c r="J1166" s="368" t="s">
        <v>1806</v>
      </c>
      <c r="K1166" s="59"/>
      <c r="L1166" s="59"/>
      <c r="M1166" s="534"/>
      <c r="N1166" s="461"/>
    </row>
    <row r="1167" spans="1:14" s="206" customFormat="1" ht="16.5" x14ac:dyDescent="0.3">
      <c r="A1167" s="435">
        <v>814</v>
      </c>
      <c r="B1167" s="462" t="s">
        <v>1818</v>
      </c>
      <c r="C1167" s="368" t="s">
        <v>936</v>
      </c>
      <c r="D1167" s="416" t="s">
        <v>1804</v>
      </c>
      <c r="E1167" s="366" t="s">
        <v>1801</v>
      </c>
      <c r="F1167" s="368" t="s">
        <v>1805</v>
      </c>
      <c r="G1167" s="417">
        <v>2021</v>
      </c>
      <c r="H1167" s="457">
        <v>900000</v>
      </c>
      <c r="I1167" s="368" t="s">
        <v>591</v>
      </c>
      <c r="J1167" s="368" t="s">
        <v>1806</v>
      </c>
      <c r="K1167" s="59"/>
      <c r="L1167" s="59"/>
      <c r="M1167" s="534"/>
      <c r="N1167" s="461"/>
    </row>
    <row r="1168" spans="1:14" s="206" customFormat="1" ht="16.5" x14ac:dyDescent="0.3">
      <c r="A1168" s="435">
        <v>815</v>
      </c>
      <c r="B1168" s="462" t="s">
        <v>1819</v>
      </c>
      <c r="C1168" s="368" t="s">
        <v>936</v>
      </c>
      <c r="D1168" s="416" t="s">
        <v>1804</v>
      </c>
      <c r="E1168" s="366" t="s">
        <v>1801</v>
      </c>
      <c r="F1168" s="368" t="s">
        <v>1805</v>
      </c>
      <c r="G1168" s="417">
        <v>2021</v>
      </c>
      <c r="H1168" s="457">
        <v>900000</v>
      </c>
      <c r="I1168" s="368" t="s">
        <v>591</v>
      </c>
      <c r="J1168" s="368" t="s">
        <v>1806</v>
      </c>
      <c r="K1168" s="59"/>
      <c r="L1168" s="59"/>
      <c r="M1168" s="534"/>
      <c r="N1168" s="461"/>
    </row>
    <row r="1169" spans="1:14" s="206" customFormat="1" ht="16.5" x14ac:dyDescent="0.3">
      <c r="A1169" s="435">
        <v>816</v>
      </c>
      <c r="B1169" s="462" t="s">
        <v>1820</v>
      </c>
      <c r="C1169" s="368" t="s">
        <v>936</v>
      </c>
      <c r="D1169" s="416" t="s">
        <v>1804</v>
      </c>
      <c r="E1169" s="366" t="s">
        <v>1801</v>
      </c>
      <c r="F1169" s="368" t="s">
        <v>1805</v>
      </c>
      <c r="G1169" s="417">
        <v>2021</v>
      </c>
      <c r="H1169" s="457">
        <v>900000</v>
      </c>
      <c r="I1169" s="368" t="s">
        <v>591</v>
      </c>
      <c r="J1169" s="368" t="s">
        <v>1806</v>
      </c>
      <c r="K1169" s="59"/>
      <c r="L1169" s="59"/>
      <c r="M1169" s="534"/>
      <c r="N1169" s="461"/>
    </row>
    <row r="1170" spans="1:14" s="206" customFormat="1" ht="16.5" x14ac:dyDescent="0.3">
      <c r="A1170" s="435">
        <v>817</v>
      </c>
      <c r="B1170" s="462" t="s">
        <v>1821</v>
      </c>
      <c r="C1170" s="368" t="s">
        <v>936</v>
      </c>
      <c r="D1170" s="416" t="s">
        <v>1804</v>
      </c>
      <c r="E1170" s="366" t="s">
        <v>1801</v>
      </c>
      <c r="F1170" s="368" t="s">
        <v>1805</v>
      </c>
      <c r="G1170" s="417">
        <v>2021</v>
      </c>
      <c r="H1170" s="457">
        <v>500000</v>
      </c>
      <c r="I1170" s="368" t="s">
        <v>591</v>
      </c>
      <c r="J1170" s="368" t="s">
        <v>1806</v>
      </c>
      <c r="K1170" s="59"/>
      <c r="L1170" s="59"/>
      <c r="M1170" s="534"/>
      <c r="N1170" s="461"/>
    </row>
    <row r="1171" spans="1:14" s="206" customFormat="1" ht="16.5" x14ac:dyDescent="0.3">
      <c r="A1171" s="435">
        <v>818</v>
      </c>
      <c r="B1171" s="462" t="s">
        <v>1822</v>
      </c>
      <c r="C1171" s="368" t="s">
        <v>936</v>
      </c>
      <c r="D1171" s="416" t="s">
        <v>1804</v>
      </c>
      <c r="E1171" s="366" t="s">
        <v>1801</v>
      </c>
      <c r="F1171" s="368" t="s">
        <v>1805</v>
      </c>
      <c r="G1171" s="417">
        <v>2021</v>
      </c>
      <c r="H1171" s="457">
        <v>470000</v>
      </c>
      <c r="I1171" s="368" t="s">
        <v>591</v>
      </c>
      <c r="J1171" s="368" t="s">
        <v>1806</v>
      </c>
      <c r="K1171" s="59"/>
      <c r="L1171" s="59"/>
      <c r="M1171" s="534"/>
      <c r="N1171" s="461"/>
    </row>
    <row r="1172" spans="1:14" s="206" customFormat="1" ht="16.5" x14ac:dyDescent="0.3">
      <c r="A1172" s="435">
        <v>819</v>
      </c>
      <c r="B1172" s="462" t="s">
        <v>1823</v>
      </c>
      <c r="C1172" s="368" t="s">
        <v>936</v>
      </c>
      <c r="D1172" s="416" t="s">
        <v>1804</v>
      </c>
      <c r="E1172" s="366" t="s">
        <v>1801</v>
      </c>
      <c r="F1172" s="368" t="s">
        <v>1805</v>
      </c>
      <c r="G1172" s="417">
        <v>2021</v>
      </c>
      <c r="H1172" s="457">
        <v>370000</v>
      </c>
      <c r="I1172" s="368" t="s">
        <v>591</v>
      </c>
      <c r="J1172" s="368" t="s">
        <v>1806</v>
      </c>
      <c r="K1172" s="59"/>
      <c r="L1172" s="59"/>
      <c r="M1172" s="534"/>
      <c r="N1172" s="461"/>
    </row>
    <row r="1173" spans="1:14" s="206" customFormat="1" ht="16.5" x14ac:dyDescent="0.3">
      <c r="A1173" s="435">
        <v>820</v>
      </c>
      <c r="B1173" s="462" t="s">
        <v>1824</v>
      </c>
      <c r="C1173" s="368" t="s">
        <v>936</v>
      </c>
      <c r="D1173" s="416" t="s">
        <v>1804</v>
      </c>
      <c r="E1173" s="366" t="s">
        <v>1801</v>
      </c>
      <c r="F1173" s="368" t="s">
        <v>1805</v>
      </c>
      <c r="G1173" s="417">
        <v>2021</v>
      </c>
      <c r="H1173" s="457">
        <v>370000</v>
      </c>
      <c r="I1173" s="368" t="s">
        <v>591</v>
      </c>
      <c r="J1173" s="368" t="s">
        <v>1806</v>
      </c>
      <c r="K1173" s="59"/>
      <c r="L1173" s="59"/>
      <c r="M1173" s="534"/>
      <c r="N1173" s="461"/>
    </row>
    <row r="1174" spans="1:14" s="206" customFormat="1" ht="16.5" x14ac:dyDescent="0.3">
      <c r="A1174" s="435">
        <v>821</v>
      </c>
      <c r="B1174" s="462" t="s">
        <v>1825</v>
      </c>
      <c r="C1174" s="368" t="s">
        <v>936</v>
      </c>
      <c r="D1174" s="416" t="s">
        <v>1804</v>
      </c>
      <c r="E1174" s="366" t="s">
        <v>1801</v>
      </c>
      <c r="F1174" s="368" t="s">
        <v>1805</v>
      </c>
      <c r="G1174" s="417">
        <v>2021</v>
      </c>
      <c r="H1174" s="457">
        <v>370000</v>
      </c>
      <c r="I1174" s="368" t="s">
        <v>591</v>
      </c>
      <c r="J1174" s="368" t="s">
        <v>1806</v>
      </c>
      <c r="K1174" s="59"/>
      <c r="L1174" s="59"/>
      <c r="M1174" s="534"/>
      <c r="N1174" s="461"/>
    </row>
    <row r="1175" spans="1:14" s="206" customFormat="1" ht="16.5" x14ac:dyDescent="0.3">
      <c r="A1175" s="435">
        <v>822</v>
      </c>
      <c r="B1175" s="462" t="s">
        <v>1826</v>
      </c>
      <c r="C1175" s="368" t="s">
        <v>936</v>
      </c>
      <c r="D1175" s="416" t="s">
        <v>1804</v>
      </c>
      <c r="E1175" s="366" t="s">
        <v>1801</v>
      </c>
      <c r="F1175" s="368" t="s">
        <v>1805</v>
      </c>
      <c r="G1175" s="417">
        <v>2021</v>
      </c>
      <c r="H1175" s="457">
        <v>370000</v>
      </c>
      <c r="I1175" s="368" t="s">
        <v>591</v>
      </c>
      <c r="J1175" s="368" t="s">
        <v>1806</v>
      </c>
      <c r="K1175" s="59"/>
      <c r="L1175" s="59"/>
      <c r="M1175" s="534"/>
      <c r="N1175" s="461"/>
    </row>
    <row r="1176" spans="1:14" s="206" customFormat="1" ht="16.5" x14ac:dyDescent="0.3">
      <c r="A1176" s="435">
        <v>823</v>
      </c>
      <c r="B1176" s="462" t="s">
        <v>1827</v>
      </c>
      <c r="C1176" s="368" t="s">
        <v>936</v>
      </c>
      <c r="D1176" s="416" t="s">
        <v>1804</v>
      </c>
      <c r="E1176" s="366" t="s">
        <v>1801</v>
      </c>
      <c r="F1176" s="368" t="s">
        <v>1805</v>
      </c>
      <c r="G1176" s="417">
        <v>2021</v>
      </c>
      <c r="H1176" s="457">
        <v>370000</v>
      </c>
      <c r="I1176" s="368" t="s">
        <v>591</v>
      </c>
      <c r="J1176" s="368" t="s">
        <v>1806</v>
      </c>
      <c r="K1176" s="59"/>
      <c r="L1176" s="59"/>
      <c r="M1176" s="534"/>
      <c r="N1176" s="461"/>
    </row>
    <row r="1177" spans="1:14" s="206" customFormat="1" ht="16.5" x14ac:dyDescent="0.3">
      <c r="A1177" s="435">
        <v>824</v>
      </c>
      <c r="B1177" s="462" t="s">
        <v>1828</v>
      </c>
      <c r="C1177" s="368" t="s">
        <v>936</v>
      </c>
      <c r="D1177" s="416" t="s">
        <v>1804</v>
      </c>
      <c r="E1177" s="366" t="s">
        <v>1801</v>
      </c>
      <c r="F1177" s="368" t="s">
        <v>1805</v>
      </c>
      <c r="G1177" s="417">
        <v>2021</v>
      </c>
      <c r="H1177" s="457">
        <v>370000</v>
      </c>
      <c r="I1177" s="368" t="s">
        <v>591</v>
      </c>
      <c r="J1177" s="368" t="s">
        <v>1806</v>
      </c>
      <c r="K1177" s="59"/>
      <c r="L1177" s="59"/>
      <c r="M1177" s="534"/>
      <c r="N1177" s="461"/>
    </row>
    <row r="1178" spans="1:14" s="206" customFormat="1" ht="16.5" x14ac:dyDescent="0.3">
      <c r="A1178" s="435">
        <v>825</v>
      </c>
      <c r="B1178" s="462" t="s">
        <v>1824</v>
      </c>
      <c r="C1178" s="368" t="s">
        <v>936</v>
      </c>
      <c r="D1178" s="416" t="s">
        <v>1804</v>
      </c>
      <c r="E1178" s="366" t="s">
        <v>1801</v>
      </c>
      <c r="F1178" s="368" t="s">
        <v>1805</v>
      </c>
      <c r="G1178" s="417">
        <v>2021</v>
      </c>
      <c r="H1178" s="457">
        <v>370000</v>
      </c>
      <c r="I1178" s="368" t="s">
        <v>591</v>
      </c>
      <c r="J1178" s="368" t="s">
        <v>1806</v>
      </c>
      <c r="K1178" s="59"/>
      <c r="L1178" s="59"/>
      <c r="M1178" s="534"/>
      <c r="N1178" s="461"/>
    </row>
    <row r="1179" spans="1:14" s="206" customFormat="1" ht="16.5" x14ac:dyDescent="0.3">
      <c r="A1179" s="435">
        <v>826</v>
      </c>
      <c r="B1179" s="462" t="s">
        <v>1829</v>
      </c>
      <c r="C1179" s="368" t="s">
        <v>936</v>
      </c>
      <c r="D1179" s="416" t="s">
        <v>1804</v>
      </c>
      <c r="E1179" s="366" t="s">
        <v>1801</v>
      </c>
      <c r="F1179" s="368" t="s">
        <v>1805</v>
      </c>
      <c r="G1179" s="417">
        <v>2021</v>
      </c>
      <c r="H1179" s="457">
        <v>370000</v>
      </c>
      <c r="I1179" s="368" t="s">
        <v>591</v>
      </c>
      <c r="J1179" s="368" t="s">
        <v>1806</v>
      </c>
      <c r="K1179" s="59"/>
      <c r="L1179" s="59"/>
      <c r="M1179" s="534"/>
      <c r="N1179" s="461"/>
    </row>
    <row r="1180" spans="1:14" s="206" customFormat="1" ht="16.5" x14ac:dyDescent="0.3">
      <c r="A1180" s="435">
        <v>827</v>
      </c>
      <c r="B1180" s="462" t="s">
        <v>1830</v>
      </c>
      <c r="C1180" s="368" t="s">
        <v>936</v>
      </c>
      <c r="D1180" s="416" t="s">
        <v>1804</v>
      </c>
      <c r="E1180" s="366" t="s">
        <v>1801</v>
      </c>
      <c r="F1180" s="368" t="s">
        <v>1805</v>
      </c>
      <c r="G1180" s="417">
        <v>2021</v>
      </c>
      <c r="H1180" s="457">
        <v>370000</v>
      </c>
      <c r="I1180" s="368" t="s">
        <v>591</v>
      </c>
      <c r="J1180" s="368" t="s">
        <v>1806</v>
      </c>
      <c r="K1180" s="59"/>
      <c r="L1180" s="59"/>
      <c r="M1180" s="534"/>
      <c r="N1180" s="461"/>
    </row>
    <row r="1181" spans="1:14" s="206" customFormat="1" ht="16.5" x14ac:dyDescent="0.3">
      <c r="A1181" s="435">
        <v>828</v>
      </c>
      <c r="B1181" s="462" t="s">
        <v>1831</v>
      </c>
      <c r="C1181" s="368" t="s">
        <v>936</v>
      </c>
      <c r="D1181" s="416" t="s">
        <v>1804</v>
      </c>
      <c r="E1181" s="366" t="s">
        <v>1801</v>
      </c>
      <c r="F1181" s="368" t="s">
        <v>1805</v>
      </c>
      <c r="G1181" s="417">
        <v>2021</v>
      </c>
      <c r="H1181" s="457">
        <v>370000</v>
      </c>
      <c r="I1181" s="368" t="s">
        <v>591</v>
      </c>
      <c r="J1181" s="368" t="s">
        <v>1806</v>
      </c>
      <c r="K1181" s="59"/>
      <c r="L1181" s="59"/>
      <c r="M1181" s="534"/>
      <c r="N1181" s="461"/>
    </row>
    <row r="1182" spans="1:14" s="206" customFormat="1" ht="16.5" x14ac:dyDescent="0.3">
      <c r="A1182" s="435">
        <v>829</v>
      </c>
      <c r="B1182" s="462" t="s">
        <v>1832</v>
      </c>
      <c r="C1182" s="368" t="s">
        <v>936</v>
      </c>
      <c r="D1182" s="416" t="s">
        <v>1804</v>
      </c>
      <c r="E1182" s="366" t="s">
        <v>1801</v>
      </c>
      <c r="F1182" s="368" t="s">
        <v>1805</v>
      </c>
      <c r="G1182" s="417">
        <v>2021</v>
      </c>
      <c r="H1182" s="457">
        <v>460000</v>
      </c>
      <c r="I1182" s="368" t="s">
        <v>591</v>
      </c>
      <c r="J1182" s="368" t="s">
        <v>1806</v>
      </c>
      <c r="K1182" s="59"/>
      <c r="L1182" s="59"/>
      <c r="M1182" s="534"/>
      <c r="N1182" s="461"/>
    </row>
    <row r="1183" spans="1:14" s="206" customFormat="1" ht="16.5" x14ac:dyDescent="0.3">
      <c r="A1183" s="435">
        <v>830</v>
      </c>
      <c r="B1183" s="462" t="s">
        <v>1833</v>
      </c>
      <c r="C1183" s="368" t="s">
        <v>936</v>
      </c>
      <c r="D1183" s="416" t="s">
        <v>1804</v>
      </c>
      <c r="E1183" s="366" t="s">
        <v>1801</v>
      </c>
      <c r="F1183" s="368" t="s">
        <v>1805</v>
      </c>
      <c r="G1183" s="417">
        <v>2021</v>
      </c>
      <c r="H1183" s="457">
        <v>560000</v>
      </c>
      <c r="I1183" s="368" t="s">
        <v>591</v>
      </c>
      <c r="J1183" s="368" t="s">
        <v>1806</v>
      </c>
      <c r="K1183" s="59"/>
      <c r="L1183" s="59"/>
      <c r="M1183" s="534"/>
      <c r="N1183" s="461"/>
    </row>
    <row r="1184" spans="1:14" s="206" customFormat="1" ht="16.5" x14ac:dyDescent="0.3">
      <c r="A1184" s="435">
        <v>831</v>
      </c>
      <c r="B1184" s="462" t="s">
        <v>1834</v>
      </c>
      <c r="C1184" s="368" t="s">
        <v>936</v>
      </c>
      <c r="D1184" s="416" t="s">
        <v>1804</v>
      </c>
      <c r="E1184" s="366" t="s">
        <v>1801</v>
      </c>
      <c r="F1184" s="368" t="s">
        <v>1805</v>
      </c>
      <c r="G1184" s="417">
        <v>2021</v>
      </c>
      <c r="H1184" s="457">
        <v>560000</v>
      </c>
      <c r="I1184" s="368" t="s">
        <v>591</v>
      </c>
      <c r="J1184" s="368" t="s">
        <v>1806</v>
      </c>
      <c r="K1184" s="59"/>
      <c r="L1184" s="59"/>
      <c r="M1184" s="534"/>
      <c r="N1184" s="461"/>
    </row>
    <row r="1185" spans="1:14" s="206" customFormat="1" ht="16.5" x14ac:dyDescent="0.3">
      <c r="A1185" s="435">
        <v>832</v>
      </c>
      <c r="B1185" s="462" t="s">
        <v>1835</v>
      </c>
      <c r="C1185" s="368" t="s">
        <v>936</v>
      </c>
      <c r="D1185" s="416" t="s">
        <v>1804</v>
      </c>
      <c r="E1185" s="366" t="s">
        <v>1801</v>
      </c>
      <c r="F1185" s="368" t="s">
        <v>1805</v>
      </c>
      <c r="G1185" s="417">
        <v>2021</v>
      </c>
      <c r="H1185" s="457">
        <v>560000</v>
      </c>
      <c r="I1185" s="368" t="s">
        <v>591</v>
      </c>
      <c r="J1185" s="368" t="s">
        <v>1806</v>
      </c>
      <c r="K1185" s="59"/>
      <c r="L1185" s="59"/>
      <c r="M1185" s="534"/>
      <c r="N1185" s="461"/>
    </row>
    <row r="1186" spans="1:14" s="206" customFormat="1" ht="16.5" x14ac:dyDescent="0.3">
      <c r="A1186" s="435">
        <v>833</v>
      </c>
      <c r="B1186" s="462" t="s">
        <v>1836</v>
      </c>
      <c r="C1186" s="368" t="s">
        <v>936</v>
      </c>
      <c r="D1186" s="416" t="s">
        <v>1804</v>
      </c>
      <c r="E1186" s="366" t="s">
        <v>1801</v>
      </c>
      <c r="F1186" s="368" t="s">
        <v>1805</v>
      </c>
      <c r="G1186" s="417">
        <v>2021</v>
      </c>
      <c r="H1186" s="457">
        <v>560000</v>
      </c>
      <c r="I1186" s="368" t="s">
        <v>591</v>
      </c>
      <c r="J1186" s="368" t="s">
        <v>1806</v>
      </c>
      <c r="K1186" s="59"/>
      <c r="L1186" s="59"/>
      <c r="M1186" s="534"/>
      <c r="N1186" s="461"/>
    </row>
    <row r="1187" spans="1:14" s="206" customFormat="1" ht="16.5" x14ac:dyDescent="0.3">
      <c r="A1187" s="435">
        <v>834</v>
      </c>
      <c r="B1187" s="462" t="s">
        <v>1837</v>
      </c>
      <c r="C1187" s="368" t="s">
        <v>936</v>
      </c>
      <c r="D1187" s="416" t="s">
        <v>1804</v>
      </c>
      <c r="E1187" s="366" t="s">
        <v>1801</v>
      </c>
      <c r="F1187" s="368" t="s">
        <v>1805</v>
      </c>
      <c r="G1187" s="417">
        <v>2021</v>
      </c>
      <c r="H1187" s="457">
        <v>560000</v>
      </c>
      <c r="I1187" s="368" t="s">
        <v>591</v>
      </c>
      <c r="J1187" s="368" t="s">
        <v>1806</v>
      </c>
      <c r="K1187" s="59"/>
      <c r="L1187" s="59"/>
      <c r="M1187" s="534"/>
      <c r="N1187" s="461"/>
    </row>
    <row r="1188" spans="1:14" s="206" customFormat="1" ht="16.5" x14ac:dyDescent="0.3">
      <c r="A1188" s="435">
        <v>835</v>
      </c>
      <c r="B1188" s="462" t="s">
        <v>1838</v>
      </c>
      <c r="C1188" s="368" t="s">
        <v>936</v>
      </c>
      <c r="D1188" s="416" t="s">
        <v>1804</v>
      </c>
      <c r="E1188" s="366" t="s">
        <v>1801</v>
      </c>
      <c r="F1188" s="368" t="s">
        <v>1805</v>
      </c>
      <c r="G1188" s="417">
        <v>2021</v>
      </c>
      <c r="H1188" s="457">
        <v>560000</v>
      </c>
      <c r="I1188" s="368" t="s">
        <v>591</v>
      </c>
      <c r="J1188" s="368" t="s">
        <v>1806</v>
      </c>
      <c r="K1188" s="59"/>
      <c r="L1188" s="59"/>
      <c r="M1188" s="534"/>
      <c r="N1188" s="461"/>
    </row>
    <row r="1189" spans="1:14" s="206" customFormat="1" ht="16.5" x14ac:dyDescent="0.3">
      <c r="A1189" s="435">
        <v>836</v>
      </c>
      <c r="B1189" s="462" t="s">
        <v>1839</v>
      </c>
      <c r="C1189" s="368" t="s">
        <v>936</v>
      </c>
      <c r="D1189" s="416" t="s">
        <v>1804</v>
      </c>
      <c r="E1189" s="366" t="s">
        <v>1801</v>
      </c>
      <c r="F1189" s="368" t="s">
        <v>1805</v>
      </c>
      <c r="G1189" s="417">
        <v>2021</v>
      </c>
      <c r="H1189" s="457">
        <v>360000</v>
      </c>
      <c r="I1189" s="368" t="s">
        <v>591</v>
      </c>
      <c r="J1189" s="368" t="s">
        <v>1806</v>
      </c>
      <c r="K1189" s="59"/>
      <c r="L1189" s="59"/>
      <c r="M1189" s="534"/>
      <c r="N1189" s="461"/>
    </row>
    <row r="1190" spans="1:14" s="206" customFormat="1" ht="16.5" x14ac:dyDescent="0.3">
      <c r="A1190" s="435">
        <v>837</v>
      </c>
      <c r="B1190" s="462" t="s">
        <v>1840</v>
      </c>
      <c r="C1190" s="368" t="s">
        <v>936</v>
      </c>
      <c r="D1190" s="416" t="s">
        <v>1804</v>
      </c>
      <c r="E1190" s="366" t="s">
        <v>1801</v>
      </c>
      <c r="F1190" s="368" t="s">
        <v>1805</v>
      </c>
      <c r="G1190" s="417">
        <v>2021</v>
      </c>
      <c r="H1190" s="457">
        <v>360000</v>
      </c>
      <c r="I1190" s="368" t="s">
        <v>591</v>
      </c>
      <c r="J1190" s="368" t="s">
        <v>1806</v>
      </c>
      <c r="K1190" s="59"/>
      <c r="L1190" s="59"/>
      <c r="M1190" s="534"/>
      <c r="N1190" s="461"/>
    </row>
    <row r="1191" spans="1:14" s="206" customFormat="1" ht="16.5" x14ac:dyDescent="0.3">
      <c r="A1191" s="435">
        <v>838</v>
      </c>
      <c r="B1191" s="462" t="s">
        <v>1841</v>
      </c>
      <c r="C1191" s="368" t="s">
        <v>936</v>
      </c>
      <c r="D1191" s="416" t="s">
        <v>1804</v>
      </c>
      <c r="E1191" s="366" t="s">
        <v>1801</v>
      </c>
      <c r="F1191" s="368" t="s">
        <v>1805</v>
      </c>
      <c r="G1191" s="417">
        <v>2021</v>
      </c>
      <c r="H1191" s="457">
        <v>600000</v>
      </c>
      <c r="I1191" s="368" t="s">
        <v>591</v>
      </c>
      <c r="J1191" s="368" t="s">
        <v>1806</v>
      </c>
      <c r="K1191" s="59"/>
      <c r="L1191" s="59"/>
      <c r="M1191" s="534"/>
      <c r="N1191" s="461"/>
    </row>
    <row r="1192" spans="1:14" s="206" customFormat="1" ht="16.5" x14ac:dyDescent="0.3">
      <c r="A1192" s="435">
        <v>839</v>
      </c>
      <c r="B1192" s="462" t="s">
        <v>1842</v>
      </c>
      <c r="C1192" s="368" t="s">
        <v>936</v>
      </c>
      <c r="D1192" s="416" t="s">
        <v>1804</v>
      </c>
      <c r="E1192" s="366" t="s">
        <v>1801</v>
      </c>
      <c r="F1192" s="368" t="s">
        <v>1805</v>
      </c>
      <c r="G1192" s="417">
        <v>2021</v>
      </c>
      <c r="H1192" s="457">
        <v>600000</v>
      </c>
      <c r="I1192" s="368" t="s">
        <v>591</v>
      </c>
      <c r="J1192" s="368" t="s">
        <v>1806</v>
      </c>
      <c r="K1192" s="59"/>
      <c r="L1192" s="59"/>
      <c r="M1192" s="534"/>
      <c r="N1192" s="461"/>
    </row>
    <row r="1193" spans="1:14" s="206" customFormat="1" ht="16.5" x14ac:dyDescent="0.3">
      <c r="A1193" s="435">
        <v>840</v>
      </c>
      <c r="B1193" s="462" t="s">
        <v>1843</v>
      </c>
      <c r="C1193" s="368" t="s">
        <v>936</v>
      </c>
      <c r="D1193" s="416" t="s">
        <v>1804</v>
      </c>
      <c r="E1193" s="366" t="s">
        <v>1801</v>
      </c>
      <c r="F1193" s="368" t="s">
        <v>1805</v>
      </c>
      <c r="G1193" s="417">
        <v>2021</v>
      </c>
      <c r="H1193" s="457">
        <v>600000</v>
      </c>
      <c r="I1193" s="368" t="s">
        <v>591</v>
      </c>
      <c r="J1193" s="368" t="s">
        <v>1806</v>
      </c>
      <c r="K1193" s="59"/>
      <c r="L1193" s="59"/>
      <c r="M1193" s="534"/>
      <c r="N1193" s="461"/>
    </row>
    <row r="1194" spans="1:14" s="206" customFormat="1" ht="16.5" x14ac:dyDescent="0.3">
      <c r="A1194" s="435">
        <v>841</v>
      </c>
      <c r="B1194" s="462" t="s">
        <v>1844</v>
      </c>
      <c r="C1194" s="368" t="s">
        <v>936</v>
      </c>
      <c r="D1194" s="416" t="s">
        <v>1804</v>
      </c>
      <c r="E1194" s="366" t="s">
        <v>1801</v>
      </c>
      <c r="F1194" s="368" t="s">
        <v>1805</v>
      </c>
      <c r="G1194" s="417">
        <v>2021</v>
      </c>
      <c r="H1194" s="457">
        <v>2000000</v>
      </c>
      <c r="I1194" s="368" t="s">
        <v>591</v>
      </c>
      <c r="J1194" s="368" t="s">
        <v>1806</v>
      </c>
      <c r="K1194" s="59"/>
      <c r="L1194" s="59"/>
      <c r="M1194" s="534"/>
      <c r="N1194" s="461"/>
    </row>
    <row r="1195" spans="1:14" s="206" customFormat="1" ht="16.5" x14ac:dyDescent="0.3">
      <c r="A1195" s="435">
        <v>842</v>
      </c>
      <c r="B1195" s="462" t="s">
        <v>1845</v>
      </c>
      <c r="C1195" s="368" t="s">
        <v>936</v>
      </c>
      <c r="D1195" s="416" t="s">
        <v>1804</v>
      </c>
      <c r="E1195" s="366" t="s">
        <v>1801</v>
      </c>
      <c r="F1195" s="368" t="s">
        <v>1805</v>
      </c>
      <c r="G1195" s="417">
        <v>2021</v>
      </c>
      <c r="H1195" s="457">
        <v>1500000</v>
      </c>
      <c r="I1195" s="368" t="s">
        <v>591</v>
      </c>
      <c r="J1195" s="368" t="s">
        <v>1806</v>
      </c>
      <c r="K1195" s="59"/>
      <c r="L1195" s="59"/>
      <c r="M1195" s="534"/>
      <c r="N1195" s="461"/>
    </row>
    <row r="1196" spans="1:14" s="206" customFormat="1" ht="16.5" x14ac:dyDescent="0.3">
      <c r="A1196" s="435">
        <v>843</v>
      </c>
      <c r="B1196" s="462" t="s">
        <v>1846</v>
      </c>
      <c r="C1196" s="368" t="s">
        <v>936</v>
      </c>
      <c r="D1196" s="416" t="s">
        <v>1804</v>
      </c>
      <c r="E1196" s="366" t="s">
        <v>1801</v>
      </c>
      <c r="F1196" s="368" t="s">
        <v>1805</v>
      </c>
      <c r="G1196" s="417">
        <v>2021</v>
      </c>
      <c r="H1196" s="457">
        <v>1500000</v>
      </c>
      <c r="I1196" s="368" t="s">
        <v>591</v>
      </c>
      <c r="J1196" s="368" t="s">
        <v>1806</v>
      </c>
      <c r="K1196" s="59"/>
      <c r="L1196" s="59"/>
      <c r="M1196" s="534"/>
      <c r="N1196" s="461"/>
    </row>
    <row r="1197" spans="1:14" s="206" customFormat="1" ht="16.5" x14ac:dyDescent="0.3">
      <c r="A1197" s="435">
        <v>844</v>
      </c>
      <c r="B1197" s="462" t="s">
        <v>1847</v>
      </c>
      <c r="C1197" s="368" t="s">
        <v>936</v>
      </c>
      <c r="D1197" s="416" t="s">
        <v>1804</v>
      </c>
      <c r="E1197" s="366" t="s">
        <v>1801</v>
      </c>
      <c r="F1197" s="368" t="s">
        <v>1805</v>
      </c>
      <c r="G1197" s="417">
        <v>2021</v>
      </c>
      <c r="H1197" s="457">
        <v>900000</v>
      </c>
      <c r="I1197" s="368" t="s">
        <v>591</v>
      </c>
      <c r="J1197" s="368" t="s">
        <v>1806</v>
      </c>
      <c r="K1197" s="59"/>
      <c r="L1197" s="59"/>
      <c r="M1197" s="534"/>
      <c r="N1197" s="461"/>
    </row>
    <row r="1198" spans="1:14" s="206" customFormat="1" ht="16.5" x14ac:dyDescent="0.3">
      <c r="A1198" s="435">
        <v>845</v>
      </c>
      <c r="B1198" s="462" t="s">
        <v>1848</v>
      </c>
      <c r="C1198" s="368" t="s">
        <v>936</v>
      </c>
      <c r="D1198" s="416" t="s">
        <v>1804</v>
      </c>
      <c r="E1198" s="366" t="s">
        <v>1801</v>
      </c>
      <c r="F1198" s="368" t="s">
        <v>1805</v>
      </c>
      <c r="G1198" s="417">
        <v>2021</v>
      </c>
      <c r="H1198" s="457">
        <v>1800000</v>
      </c>
      <c r="I1198" s="368" t="s">
        <v>591</v>
      </c>
      <c r="J1198" s="368" t="s">
        <v>1806</v>
      </c>
      <c r="K1198" s="59"/>
      <c r="L1198" s="59"/>
      <c r="M1198" s="534"/>
    </row>
    <row r="1199" spans="1:14" s="206" customFormat="1" ht="64.5" customHeight="1" x14ac:dyDescent="0.3">
      <c r="A1199" s="435">
        <v>846</v>
      </c>
      <c r="B1199" s="462" t="s">
        <v>1849</v>
      </c>
      <c r="C1199" s="368" t="s">
        <v>936</v>
      </c>
      <c r="D1199" s="416" t="s">
        <v>1804</v>
      </c>
      <c r="E1199" s="366" t="s">
        <v>1801</v>
      </c>
      <c r="F1199" s="368" t="s">
        <v>1805</v>
      </c>
      <c r="G1199" s="417">
        <v>2021</v>
      </c>
      <c r="H1199" s="457">
        <v>1800000</v>
      </c>
      <c r="I1199" s="368" t="s">
        <v>591</v>
      </c>
      <c r="J1199" s="368" t="s">
        <v>1806</v>
      </c>
      <c r="K1199" s="59"/>
      <c r="L1199" s="59"/>
      <c r="M1199" s="534"/>
    </row>
    <row r="1200" spans="1:14" s="206" customFormat="1" x14ac:dyDescent="0.25">
      <c r="A1200" s="535"/>
      <c r="B1200" s="535"/>
      <c r="C1200" s="535"/>
      <c r="D1200" s="535"/>
      <c r="E1200" s="535"/>
      <c r="F1200" s="535"/>
      <c r="G1200" s="535"/>
      <c r="H1200" s="535"/>
      <c r="I1200" s="535"/>
      <c r="J1200" s="535"/>
      <c r="K1200" s="59"/>
      <c r="L1200" s="59"/>
      <c r="M1200" s="534"/>
    </row>
    <row r="1201" spans="1:14" s="206" customFormat="1" x14ac:dyDescent="0.25">
      <c r="A1201" s="535"/>
      <c r="B1201" s="535"/>
      <c r="C1201" s="535"/>
      <c r="D1201" s="535"/>
      <c r="E1201" s="535"/>
      <c r="F1201" s="535"/>
      <c r="G1201" s="535"/>
      <c r="H1201" s="535"/>
      <c r="I1201" s="535"/>
      <c r="J1201" s="535"/>
      <c r="K1201" s="59"/>
      <c r="L1201" s="59"/>
      <c r="M1201" s="534"/>
    </row>
    <row r="1202" spans="1:14" s="206" customFormat="1" ht="16.5" x14ac:dyDescent="0.3">
      <c r="A1202" s="535"/>
      <c r="B1202" s="396" t="s">
        <v>1026</v>
      </c>
      <c r="C1202" s="366"/>
      <c r="D1202" s="367"/>
      <c r="E1202" s="535"/>
      <c r="F1202" s="535"/>
      <c r="G1202" s="535"/>
      <c r="H1202" s="536">
        <f>SUM(H1164:H1201)</f>
        <v>100237800</v>
      </c>
      <c r="I1202" s="535"/>
      <c r="J1202" s="535"/>
      <c r="K1202" s="59"/>
      <c r="L1202" s="59"/>
      <c r="M1202" s="534"/>
    </row>
    <row r="1203" spans="1:14" s="206" customFormat="1" x14ac:dyDescent="0.25">
      <c r="A1203" s="59"/>
      <c r="B1203" s="59"/>
      <c r="C1203" s="59"/>
      <c r="D1203" s="59"/>
      <c r="E1203" s="59"/>
      <c r="F1203" s="59"/>
      <c r="G1203" s="59"/>
      <c r="H1203" s="59"/>
      <c r="I1203" s="59"/>
      <c r="J1203" s="59"/>
      <c r="K1203" s="59"/>
      <c r="L1203" s="59"/>
      <c r="M1203" s="534"/>
      <c r="N1203" s="351"/>
    </row>
    <row r="1204" spans="1:14" s="206" customFormat="1" x14ac:dyDescent="0.25">
      <c r="A1204" s="59"/>
      <c r="B1204" s="59"/>
      <c r="C1204" s="59"/>
      <c r="D1204" s="59"/>
      <c r="E1204" s="59"/>
      <c r="F1204" s="59"/>
      <c r="G1204" s="59"/>
      <c r="H1204" s="59"/>
      <c r="I1204" s="59"/>
      <c r="J1204" s="59"/>
      <c r="K1204" s="59"/>
      <c r="L1204" s="59"/>
      <c r="M1204" s="534"/>
    </row>
    <row r="1205" spans="1:14" s="206" customFormat="1" x14ac:dyDescent="0.25">
      <c r="A1205" s="59"/>
      <c r="B1205" s="59"/>
      <c r="C1205" s="59"/>
      <c r="D1205" s="59"/>
      <c r="E1205" s="59"/>
      <c r="F1205" s="59"/>
      <c r="G1205" s="59"/>
      <c r="H1205" s="59"/>
      <c r="I1205" s="59"/>
      <c r="J1205" s="59"/>
      <c r="K1205" s="59"/>
      <c r="L1205" s="59"/>
      <c r="M1205" s="534"/>
    </row>
    <row r="1206" spans="1:14" s="211" customFormat="1" ht="16.5" x14ac:dyDescent="0.3">
      <c r="A1206" s="389"/>
      <c r="B1206" s="393"/>
      <c r="C1206" s="389"/>
      <c r="D1206" s="391"/>
      <c r="E1206" s="392"/>
      <c r="F1206" s="393"/>
      <c r="G1206" s="393"/>
      <c r="H1206" s="505"/>
      <c r="I1206" s="389"/>
      <c r="J1206" s="393"/>
      <c r="K1206" s="537"/>
      <c r="L1206" s="537"/>
      <c r="M1206" s="534"/>
    </row>
    <row r="1207" spans="1:14" ht="16.5" x14ac:dyDescent="0.3">
      <c r="A1207" s="389"/>
      <c r="B1207" s="390"/>
      <c r="C1207" s="389"/>
      <c r="D1207" s="391"/>
      <c r="E1207" s="392"/>
      <c r="F1207" s="393"/>
      <c r="G1207" s="393"/>
      <c r="H1207" s="506"/>
      <c r="I1207" s="389"/>
      <c r="J1207" s="393"/>
      <c r="K1207" s="537"/>
      <c r="L1207" s="537"/>
      <c r="M1207" s="534"/>
    </row>
    <row r="1208" spans="1:14" ht="16.5" x14ac:dyDescent="0.3">
      <c r="A1208" s="441"/>
      <c r="B1208" s="507"/>
      <c r="C1208" s="389"/>
      <c r="D1208" s="391"/>
      <c r="E1208" s="389"/>
      <c r="F1208" s="393"/>
      <c r="G1208" s="432"/>
      <c r="H1208" s="394"/>
      <c r="I1208" s="391"/>
      <c r="J1208" s="393"/>
      <c r="K1208" s="537"/>
      <c r="L1208" s="537"/>
      <c r="M1208" s="538"/>
    </row>
    <row r="1209" spans="1:14" x14ac:dyDescent="0.25">
      <c r="A1209" s="588" t="s">
        <v>246</v>
      </c>
      <c r="B1209" s="489" t="s">
        <v>571</v>
      </c>
      <c r="C1209" s="590" t="s">
        <v>572</v>
      </c>
      <c r="D1209" s="590"/>
      <c r="E1209" s="590"/>
      <c r="F1209" s="489" t="s">
        <v>573</v>
      </c>
      <c r="G1209" s="489" t="s">
        <v>574</v>
      </c>
      <c r="H1209" s="361" t="s">
        <v>575</v>
      </c>
      <c r="I1209" s="486" t="s">
        <v>576</v>
      </c>
      <c r="J1209" s="591" t="s">
        <v>577</v>
      </c>
      <c r="K1209" s="59"/>
      <c r="L1209" s="59"/>
      <c r="M1209" s="521"/>
    </row>
    <row r="1210" spans="1:14" x14ac:dyDescent="0.25">
      <c r="A1210" s="589"/>
      <c r="B1210" s="490" t="s">
        <v>578</v>
      </c>
      <c r="C1210" s="484" t="s">
        <v>579</v>
      </c>
      <c r="D1210" s="484" t="s">
        <v>580</v>
      </c>
      <c r="E1210" s="484" t="s">
        <v>581</v>
      </c>
      <c r="F1210" s="490" t="s">
        <v>582</v>
      </c>
      <c r="G1210" s="490" t="s">
        <v>583</v>
      </c>
      <c r="H1210" s="363" t="s">
        <v>583</v>
      </c>
      <c r="I1210" s="487" t="s">
        <v>584</v>
      </c>
      <c r="J1210" s="591"/>
      <c r="K1210" s="59"/>
      <c r="L1210" s="59"/>
      <c r="M1210" s="521"/>
    </row>
    <row r="1211" spans="1:14" ht="16.5" x14ac:dyDescent="0.3">
      <c r="A1211" s="366"/>
      <c r="B1211" s="396" t="s">
        <v>1027</v>
      </c>
      <c r="C1211" s="368"/>
      <c r="D1211" s="416"/>
      <c r="E1211" s="366"/>
      <c r="F1211" s="425"/>
      <c r="G1211" s="417"/>
      <c r="H1211" s="426">
        <f>H1202</f>
        <v>100237800</v>
      </c>
      <c r="I1211" s="368"/>
      <c r="J1211" s="368"/>
      <c r="K1211" s="59"/>
      <c r="L1211" s="59"/>
      <c r="M1211" s="521"/>
    </row>
    <row r="1212" spans="1:14" ht="16.5" x14ac:dyDescent="0.3">
      <c r="A1212" s="435">
        <v>847</v>
      </c>
      <c r="B1212" s="462" t="s">
        <v>1850</v>
      </c>
      <c r="C1212" s="368" t="s">
        <v>936</v>
      </c>
      <c r="D1212" s="416" t="s">
        <v>1804</v>
      </c>
      <c r="E1212" s="366" t="s">
        <v>1801</v>
      </c>
      <c r="F1212" s="368" t="s">
        <v>1805</v>
      </c>
      <c r="G1212" s="417">
        <v>2021</v>
      </c>
      <c r="H1212" s="457">
        <v>1800000</v>
      </c>
      <c r="I1212" s="368" t="s">
        <v>591</v>
      </c>
      <c r="J1212" s="368" t="s">
        <v>1806</v>
      </c>
      <c r="K1212" s="59"/>
      <c r="L1212" s="59"/>
      <c r="M1212" s="521"/>
    </row>
    <row r="1213" spans="1:14" ht="16.5" x14ac:dyDescent="0.3">
      <c r="A1213" s="435">
        <v>848</v>
      </c>
      <c r="B1213" s="462" t="s">
        <v>1851</v>
      </c>
      <c r="C1213" s="368" t="s">
        <v>936</v>
      </c>
      <c r="D1213" s="416" t="s">
        <v>1804</v>
      </c>
      <c r="E1213" s="366" t="s">
        <v>1801</v>
      </c>
      <c r="F1213" s="368" t="s">
        <v>1805</v>
      </c>
      <c r="G1213" s="417">
        <v>2021</v>
      </c>
      <c r="H1213" s="457">
        <v>400000</v>
      </c>
      <c r="I1213" s="368" t="s">
        <v>591</v>
      </c>
      <c r="J1213" s="368" t="s">
        <v>1806</v>
      </c>
      <c r="K1213" s="59"/>
      <c r="L1213" s="59"/>
      <c r="M1213" s="521"/>
    </row>
    <row r="1214" spans="1:14" ht="16.5" x14ac:dyDescent="0.3">
      <c r="A1214" s="435">
        <v>849</v>
      </c>
      <c r="B1214" s="462" t="s">
        <v>1852</v>
      </c>
      <c r="C1214" s="368" t="s">
        <v>936</v>
      </c>
      <c r="D1214" s="416" t="s">
        <v>1804</v>
      </c>
      <c r="E1214" s="366" t="s">
        <v>1801</v>
      </c>
      <c r="F1214" s="368" t="s">
        <v>1805</v>
      </c>
      <c r="G1214" s="417">
        <v>2021</v>
      </c>
      <c r="H1214" s="457">
        <v>870000</v>
      </c>
      <c r="I1214" s="368" t="s">
        <v>591</v>
      </c>
      <c r="J1214" s="368" t="s">
        <v>1806</v>
      </c>
      <c r="K1214" s="59"/>
      <c r="L1214" s="59"/>
      <c r="M1214" s="521"/>
    </row>
    <row r="1215" spans="1:14" ht="16.5" x14ac:dyDescent="0.3">
      <c r="A1215" s="435">
        <v>850</v>
      </c>
      <c r="B1215" s="462" t="s">
        <v>1853</v>
      </c>
      <c r="C1215" s="368" t="s">
        <v>936</v>
      </c>
      <c r="D1215" s="416" t="s">
        <v>1804</v>
      </c>
      <c r="E1215" s="366" t="s">
        <v>1801</v>
      </c>
      <c r="F1215" s="368" t="s">
        <v>1805</v>
      </c>
      <c r="G1215" s="417">
        <v>2021</v>
      </c>
      <c r="H1215" s="457">
        <v>400000</v>
      </c>
      <c r="I1215" s="368" t="s">
        <v>591</v>
      </c>
      <c r="J1215" s="368" t="s">
        <v>1806</v>
      </c>
      <c r="K1215" s="59"/>
      <c r="L1215" s="59"/>
      <c r="M1215" s="521"/>
    </row>
    <row r="1216" spans="1:14" ht="16.5" x14ac:dyDescent="0.3">
      <c r="A1216" s="435">
        <v>851</v>
      </c>
      <c r="B1216" s="462" t="s">
        <v>1854</v>
      </c>
      <c r="C1216" s="368" t="s">
        <v>936</v>
      </c>
      <c r="D1216" s="416" t="s">
        <v>1804</v>
      </c>
      <c r="E1216" s="366" t="s">
        <v>1801</v>
      </c>
      <c r="F1216" s="368" t="s">
        <v>1805</v>
      </c>
      <c r="G1216" s="417">
        <v>2021</v>
      </c>
      <c r="H1216" s="457">
        <v>2000000</v>
      </c>
      <c r="I1216" s="368" t="s">
        <v>591</v>
      </c>
      <c r="J1216" s="368" t="s">
        <v>1806</v>
      </c>
      <c r="K1216" s="59"/>
      <c r="L1216" s="59"/>
      <c r="M1216" s="521"/>
    </row>
    <row r="1217" spans="1:13" ht="16.5" x14ac:dyDescent="0.3">
      <c r="A1217" s="435"/>
      <c r="B1217" s="369"/>
      <c r="C1217" s="366"/>
      <c r="D1217" s="367"/>
      <c r="E1217" s="366"/>
      <c r="F1217" s="368"/>
      <c r="G1217" s="369"/>
      <c r="H1217" s="370"/>
      <c r="I1217" s="367"/>
      <c r="J1217" s="368"/>
      <c r="K1217" s="59"/>
      <c r="L1217" s="59"/>
      <c r="M1217" s="521"/>
    </row>
    <row r="1218" spans="1:13" ht="16.5" x14ac:dyDescent="0.3">
      <c r="A1218" s="435"/>
      <c r="B1218" s="396" t="s">
        <v>2000</v>
      </c>
      <c r="C1218" s="366"/>
      <c r="D1218" s="367"/>
      <c r="E1218" s="366"/>
      <c r="F1218" s="368"/>
      <c r="G1218" s="369"/>
      <c r="H1218" s="372">
        <f>SUM(H1211:H1217)</f>
        <v>105707800</v>
      </c>
      <c r="I1218" s="367"/>
      <c r="J1218" s="368"/>
      <c r="K1218" s="59"/>
      <c r="L1218" s="59"/>
      <c r="M1218" s="521"/>
    </row>
    <row r="1219" spans="1:13" ht="16.5" x14ac:dyDescent="0.3">
      <c r="A1219" s="435"/>
      <c r="B1219" s="369"/>
      <c r="C1219" s="366"/>
      <c r="D1219" s="367"/>
      <c r="E1219" s="366"/>
      <c r="F1219" s="368"/>
      <c r="G1219" s="369"/>
      <c r="H1219" s="370"/>
      <c r="I1219" s="367"/>
      <c r="J1219" s="368"/>
      <c r="K1219" s="59"/>
      <c r="L1219" s="59"/>
      <c r="M1219" s="521"/>
    </row>
    <row r="1220" spans="1:13" ht="16.5" x14ac:dyDescent="0.3">
      <c r="A1220" s="437" t="s">
        <v>833</v>
      </c>
      <c r="B1220" s="438" t="s">
        <v>834</v>
      </c>
      <c r="C1220" s="508"/>
      <c r="D1220" s="509"/>
      <c r="E1220" s="510"/>
      <c r="F1220" s="511"/>
      <c r="G1220" s="512"/>
      <c r="H1220" s="372">
        <v>0</v>
      </c>
      <c r="I1220" s="367"/>
      <c r="J1220" s="368"/>
      <c r="K1220" s="59"/>
      <c r="L1220" s="59"/>
      <c r="M1220" s="521"/>
    </row>
    <row r="1221" spans="1:13" ht="16.5" x14ac:dyDescent="0.3">
      <c r="A1221" s="437"/>
      <c r="B1221" s="396" t="s">
        <v>1792</v>
      </c>
      <c r="C1221" s="366"/>
      <c r="D1221" s="367"/>
      <c r="E1221" s="366"/>
      <c r="F1221" s="368"/>
      <c r="G1221" s="369"/>
      <c r="H1221" s="372">
        <f>H1208</f>
        <v>0</v>
      </c>
      <c r="I1221" s="367"/>
      <c r="J1221" s="368"/>
      <c r="K1221" s="59"/>
      <c r="L1221" s="59"/>
      <c r="M1221" s="521"/>
    </row>
    <row r="1222" spans="1:13" x14ac:dyDescent="0.25">
      <c r="A1222" s="488"/>
      <c r="B1222" s="485" t="s">
        <v>2001</v>
      </c>
      <c r="C1222" s="484"/>
      <c r="D1222" s="484"/>
      <c r="E1222" s="484"/>
      <c r="F1222" s="485"/>
      <c r="G1222" s="485"/>
      <c r="H1222" s="513">
        <f>H1218+H254+H163+H128</f>
        <v>4456994995</v>
      </c>
      <c r="I1222" s="484"/>
      <c r="J1222" s="485"/>
      <c r="K1222" s="539"/>
      <c r="L1222" s="540"/>
      <c r="M1222" s="541"/>
    </row>
    <row r="1223" spans="1:13" x14ac:dyDescent="0.3">
      <c r="A1223" s="440"/>
      <c r="B1223" s="428"/>
      <c r="C1223" s="354"/>
      <c r="H1223" s="514">
        <f>SUM(H1208:H1221)</f>
        <v>211415600</v>
      </c>
      <c r="M1223" s="542"/>
    </row>
    <row r="1224" spans="1:13" x14ac:dyDescent="0.3">
      <c r="A1224" s="441"/>
      <c r="B1224" s="432"/>
      <c r="C1224" s="354"/>
      <c r="H1224" s="442" t="s">
        <v>2040</v>
      </c>
      <c r="M1224" s="542"/>
    </row>
    <row r="1225" spans="1:13" x14ac:dyDescent="0.3">
      <c r="A1225" s="441"/>
      <c r="B1225" s="432"/>
      <c r="C1225" s="354"/>
      <c r="H1225" s="442" t="s">
        <v>1793</v>
      </c>
      <c r="L1225" s="543"/>
      <c r="M1225" s="542"/>
    </row>
    <row r="1226" spans="1:13" x14ac:dyDescent="0.3">
      <c r="A1226" s="441"/>
      <c r="B1226" s="432"/>
      <c r="C1226" s="354"/>
      <c r="H1226" s="442"/>
      <c r="M1226" s="542"/>
    </row>
    <row r="1227" spans="1:13" x14ac:dyDescent="0.3">
      <c r="A1227" s="441"/>
      <c r="B1227" s="432"/>
      <c r="C1227" s="354"/>
      <c r="H1227" s="442"/>
      <c r="M1227" s="542"/>
    </row>
    <row r="1228" spans="1:13" x14ac:dyDescent="0.3">
      <c r="A1228" s="441"/>
      <c r="B1228" s="432"/>
      <c r="C1228" s="354"/>
      <c r="H1228" s="442"/>
      <c r="M1228" s="542"/>
    </row>
    <row r="1229" spans="1:13" x14ac:dyDescent="0.3">
      <c r="A1229" s="441"/>
      <c r="B1229" s="432"/>
      <c r="C1229" s="354"/>
      <c r="H1229" s="443" t="s">
        <v>835</v>
      </c>
      <c r="M1229" s="542"/>
    </row>
    <row r="1230" spans="1:13" x14ac:dyDescent="0.3">
      <c r="A1230" s="441"/>
      <c r="B1230" s="432"/>
      <c r="C1230" s="354"/>
      <c r="M1230" s="542"/>
    </row>
    <row r="1231" spans="1:13" x14ac:dyDescent="0.3">
      <c r="A1231" s="441"/>
      <c r="B1231" s="432"/>
      <c r="C1231" s="354"/>
      <c r="M1231" s="542"/>
    </row>
  </sheetData>
  <mergeCells count="84">
    <mergeCell ref="A1162:A1163"/>
    <mergeCell ref="C1162:E1162"/>
    <mergeCell ref="J1162:J1163"/>
    <mergeCell ref="A1209:A1210"/>
    <mergeCell ref="C1209:E1209"/>
    <mergeCell ref="J1209:J1210"/>
    <mergeCell ref="A1025:A1026"/>
    <mergeCell ref="C1025:E1025"/>
    <mergeCell ref="J1025:J1026"/>
    <mergeCell ref="A1071:A1072"/>
    <mergeCell ref="C1071:E1071"/>
    <mergeCell ref="J1071:J1072"/>
    <mergeCell ref="A933:A934"/>
    <mergeCell ref="C933:E933"/>
    <mergeCell ref="J933:J934"/>
    <mergeCell ref="A979:A980"/>
    <mergeCell ref="C979:E979"/>
    <mergeCell ref="J979:J980"/>
    <mergeCell ref="A841:A842"/>
    <mergeCell ref="C841:E841"/>
    <mergeCell ref="J841:J842"/>
    <mergeCell ref="A887:A888"/>
    <mergeCell ref="C887:E887"/>
    <mergeCell ref="J887:J888"/>
    <mergeCell ref="A749:A750"/>
    <mergeCell ref="C749:E749"/>
    <mergeCell ref="J749:J750"/>
    <mergeCell ref="A795:A796"/>
    <mergeCell ref="C795:E795"/>
    <mergeCell ref="J795:J796"/>
    <mergeCell ref="A657:A658"/>
    <mergeCell ref="C657:E657"/>
    <mergeCell ref="J657:J658"/>
    <mergeCell ref="A703:A704"/>
    <mergeCell ref="C703:E703"/>
    <mergeCell ref="J703:J704"/>
    <mergeCell ref="A565:A566"/>
    <mergeCell ref="C565:E565"/>
    <mergeCell ref="J565:J566"/>
    <mergeCell ref="A611:A612"/>
    <mergeCell ref="C611:E611"/>
    <mergeCell ref="J611:J612"/>
    <mergeCell ref="A473:A474"/>
    <mergeCell ref="C473:E473"/>
    <mergeCell ref="J473:J474"/>
    <mergeCell ref="A519:A520"/>
    <mergeCell ref="C519:E519"/>
    <mergeCell ref="J519:J520"/>
    <mergeCell ref="A381:A382"/>
    <mergeCell ref="C381:E381"/>
    <mergeCell ref="J381:J382"/>
    <mergeCell ref="A427:A428"/>
    <mergeCell ref="C427:E427"/>
    <mergeCell ref="J427:J428"/>
    <mergeCell ref="C288:E288"/>
    <mergeCell ref="J288:J289"/>
    <mergeCell ref="A334:A335"/>
    <mergeCell ref="C334:E334"/>
    <mergeCell ref="J334:J335"/>
    <mergeCell ref="A52:A53"/>
    <mergeCell ref="C52:E52"/>
    <mergeCell ref="J52:J53"/>
    <mergeCell ref="A8:K8"/>
    <mergeCell ref="A9:K9"/>
    <mergeCell ref="A10:K10"/>
    <mergeCell ref="A12:A13"/>
    <mergeCell ref="C12:E12"/>
    <mergeCell ref="J12:J13"/>
    <mergeCell ref="A1117:A1118"/>
    <mergeCell ref="C1117:E1117"/>
    <mergeCell ref="J1117:J1118"/>
    <mergeCell ref="A97:A98"/>
    <mergeCell ref="C97:E97"/>
    <mergeCell ref="J97:J98"/>
    <mergeCell ref="A142:A143"/>
    <mergeCell ref="C142:E142"/>
    <mergeCell ref="J142:J143"/>
    <mergeCell ref="A192:A193"/>
    <mergeCell ref="C192:E192"/>
    <mergeCell ref="J192:J193"/>
    <mergeCell ref="A242:A243"/>
    <mergeCell ref="C242:E242"/>
    <mergeCell ref="J242:J243"/>
    <mergeCell ref="A288:A289"/>
  </mergeCells>
  <conditionalFormatting sqref="B592">
    <cfRule type="duplicateValues" dxfId="3" priority="3"/>
    <cfRule type="duplicateValues" dxfId="2" priority="4" stopIfTrue="1"/>
  </conditionalFormatting>
  <conditionalFormatting sqref="B593">
    <cfRule type="duplicateValues" dxfId="1" priority="2" stopIfTrue="1"/>
  </conditionalFormatting>
  <conditionalFormatting sqref="B871">
    <cfRule type="duplicateValues" dxfId="0" priority="1" stopIfTrue="1"/>
  </conditionalFormatting>
  <pageMargins left="0.39370078740157483" right="1.1023622047244095" top="0.39370078740157483" bottom="0.39370078740157483" header="0.31496062992125984" footer="0.31496062992125984"/>
  <pageSetup paperSize="5" scale="75" orientation="landscape"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96"/>
  <sheetViews>
    <sheetView tabSelected="1" topLeftCell="F761" zoomScale="80" zoomScaleNormal="80" workbookViewId="0">
      <selection activeCell="R791" sqref="R791"/>
    </sheetView>
  </sheetViews>
  <sheetFormatPr defaultRowHeight="15" x14ac:dyDescent="0.25"/>
  <cols>
    <col min="1" max="1" width="4.85546875" style="217" customWidth="1"/>
    <col min="2" max="2" width="7.5703125" style="217" customWidth="1"/>
    <col min="3" max="3" width="7.28515625" style="217" customWidth="1"/>
    <col min="4" max="4" width="3" style="217" customWidth="1"/>
    <col min="5" max="5" width="35.140625" style="217" customWidth="1"/>
    <col min="6" max="6" width="27.28515625" style="217" customWidth="1"/>
    <col min="7" max="7" width="8.5703125" style="217" customWidth="1"/>
    <col min="8" max="8" width="9" style="217" customWidth="1"/>
    <col min="9" max="9" width="19" style="218" customWidth="1"/>
    <col min="10" max="11" width="3.42578125" style="217" hidden="1" customWidth="1"/>
    <col min="12" max="12" width="7.140625" style="217" customWidth="1"/>
    <col min="13" max="13" width="6.5703125" style="217" customWidth="1"/>
    <col min="14" max="14" width="19" style="218" customWidth="1"/>
    <col min="15" max="15" width="10.7109375" style="217" customWidth="1"/>
    <col min="16" max="16" width="16.7109375" style="217" customWidth="1"/>
    <col min="17" max="17" width="15.85546875" style="217" customWidth="1"/>
    <col min="18" max="18" width="14.140625" style="217" customWidth="1"/>
    <col min="19" max="20" width="14.5703125" style="217" customWidth="1"/>
    <col min="21" max="21" width="15.5703125" style="217" hidden="1" customWidth="1"/>
    <col min="22" max="22" width="7.5703125" style="217" customWidth="1"/>
    <col min="23" max="23" width="13.140625" style="217" bestFit="1" customWidth="1"/>
    <col min="24" max="24" width="13.42578125" style="203" bestFit="1" customWidth="1"/>
  </cols>
  <sheetData>
    <row r="1" spans="1:22" x14ac:dyDescent="0.25">
      <c r="K1" s="217" t="s">
        <v>538</v>
      </c>
      <c r="Q1" s="217" t="s">
        <v>538</v>
      </c>
    </row>
    <row r="2" spans="1:22" x14ac:dyDescent="0.25">
      <c r="K2" s="217" t="s">
        <v>536</v>
      </c>
      <c r="Q2" s="217" t="s">
        <v>1979</v>
      </c>
    </row>
    <row r="3" spans="1:22" x14ac:dyDescent="0.25">
      <c r="K3" s="217" t="s">
        <v>210</v>
      </c>
      <c r="Q3" s="217" t="s">
        <v>210</v>
      </c>
    </row>
    <row r="4" spans="1:22" x14ac:dyDescent="0.25">
      <c r="K4" s="217" t="s">
        <v>537</v>
      </c>
      <c r="Q4" s="217" t="s">
        <v>537</v>
      </c>
    </row>
    <row r="5" spans="1:22" x14ac:dyDescent="0.25">
      <c r="K5" s="217" t="s">
        <v>236</v>
      </c>
      <c r="Q5" s="217" t="s">
        <v>1855</v>
      </c>
    </row>
    <row r="6" spans="1:22" ht="16.5" customHeight="1" x14ac:dyDescent="0.25"/>
    <row r="7" spans="1:22" x14ac:dyDescent="0.25">
      <c r="A7" s="607" t="s">
        <v>539</v>
      </c>
      <c r="B7" s="607"/>
      <c r="C7" s="607"/>
      <c r="D7" s="607"/>
      <c r="E7" s="607"/>
      <c r="F7" s="607"/>
      <c r="G7" s="607"/>
      <c r="H7" s="607"/>
      <c r="I7" s="607"/>
      <c r="J7" s="607"/>
      <c r="K7" s="607"/>
      <c r="L7" s="607"/>
      <c r="M7" s="607"/>
      <c r="N7" s="607"/>
      <c r="O7" s="607"/>
      <c r="P7" s="607"/>
      <c r="Q7" s="607"/>
      <c r="R7" s="607"/>
      <c r="S7" s="607"/>
      <c r="T7" s="607"/>
      <c r="U7" s="607"/>
      <c r="V7" s="607"/>
    </row>
    <row r="8" spans="1:22" x14ac:dyDescent="0.25">
      <c r="A8" s="607" t="s">
        <v>930</v>
      </c>
      <c r="B8" s="607"/>
      <c r="C8" s="607"/>
      <c r="D8" s="607"/>
      <c r="E8" s="607"/>
      <c r="F8" s="607"/>
      <c r="G8" s="607"/>
      <c r="H8" s="607"/>
      <c r="I8" s="607"/>
      <c r="J8" s="607"/>
      <c r="K8" s="607"/>
      <c r="L8" s="607"/>
      <c r="M8" s="607"/>
      <c r="N8" s="607"/>
      <c r="O8" s="607"/>
      <c r="P8" s="607"/>
      <c r="Q8" s="607"/>
      <c r="R8" s="607"/>
      <c r="S8" s="607"/>
      <c r="T8" s="607"/>
      <c r="U8" s="607"/>
      <c r="V8" s="607"/>
    </row>
    <row r="9" spans="1:22" x14ac:dyDescent="0.25">
      <c r="A9" s="607" t="s">
        <v>1855</v>
      </c>
      <c r="B9" s="607"/>
      <c r="C9" s="607"/>
      <c r="D9" s="607"/>
      <c r="E9" s="607"/>
      <c r="F9" s="607"/>
      <c r="G9" s="607"/>
      <c r="H9" s="607"/>
      <c r="I9" s="607"/>
      <c r="J9" s="607"/>
      <c r="K9" s="607"/>
      <c r="L9" s="607"/>
      <c r="M9" s="607"/>
      <c r="N9" s="607"/>
      <c r="O9" s="607"/>
      <c r="P9" s="607"/>
      <c r="Q9" s="607"/>
      <c r="R9" s="607"/>
      <c r="S9" s="607"/>
      <c r="T9" s="607"/>
      <c r="U9" s="607"/>
      <c r="V9" s="607"/>
    </row>
    <row r="10" spans="1:22" x14ac:dyDescent="0.25">
      <c r="A10" s="349" t="s">
        <v>540</v>
      </c>
      <c r="B10" s="349"/>
      <c r="C10" s="349"/>
      <c r="D10" s="349" t="s">
        <v>544</v>
      </c>
      <c r="E10" s="349" t="s">
        <v>545</v>
      </c>
      <c r="F10" s="349"/>
      <c r="G10" s="349"/>
      <c r="H10" s="349"/>
      <c r="I10" s="349"/>
      <c r="J10" s="349"/>
      <c r="K10" s="349"/>
      <c r="L10" s="349"/>
      <c r="M10" s="349"/>
      <c r="N10" s="349"/>
      <c r="O10" s="349"/>
      <c r="P10" s="349"/>
      <c r="Q10" s="349"/>
      <c r="R10" s="349"/>
      <c r="S10" s="349"/>
      <c r="T10" s="349"/>
      <c r="U10" s="349"/>
      <c r="V10" s="349"/>
    </row>
    <row r="11" spans="1:22" x14ac:dyDescent="0.25">
      <c r="A11" s="349" t="s">
        <v>541</v>
      </c>
      <c r="B11" s="349"/>
      <c r="C11" s="349"/>
      <c r="D11" s="349" t="s">
        <v>544</v>
      </c>
      <c r="E11" s="349" t="s">
        <v>546</v>
      </c>
      <c r="F11" s="349"/>
      <c r="G11" s="349"/>
      <c r="H11" s="349"/>
      <c r="I11" s="349"/>
      <c r="J11" s="349"/>
      <c r="K11" s="349"/>
      <c r="L11" s="349"/>
      <c r="M11" s="349"/>
      <c r="N11" s="349"/>
      <c r="O11" s="349"/>
      <c r="P11" s="349"/>
      <c r="Q11" s="349"/>
      <c r="R11" s="349"/>
      <c r="S11" s="349"/>
      <c r="T11" s="349"/>
      <c r="U11" s="349"/>
      <c r="V11" s="349"/>
    </row>
    <row r="12" spans="1:22" x14ac:dyDescent="0.25">
      <c r="A12" s="349" t="s">
        <v>542</v>
      </c>
      <c r="B12" s="349"/>
      <c r="C12" s="349"/>
      <c r="D12" s="349" t="s">
        <v>544</v>
      </c>
      <c r="E12" s="349" t="s">
        <v>547</v>
      </c>
      <c r="F12" s="349"/>
      <c r="G12" s="349"/>
      <c r="H12" s="349"/>
      <c r="I12" s="349"/>
      <c r="J12" s="349"/>
      <c r="K12" s="349"/>
      <c r="L12" s="349"/>
      <c r="M12" s="349"/>
      <c r="N12" s="349"/>
      <c r="O12" s="349"/>
      <c r="P12" s="349"/>
      <c r="Q12" s="349"/>
      <c r="R12" s="349"/>
      <c r="S12" s="349"/>
      <c r="T12" s="349"/>
      <c r="U12" s="349"/>
      <c r="V12" s="349"/>
    </row>
    <row r="13" spans="1:22" x14ac:dyDescent="0.25">
      <c r="A13" s="349" t="s">
        <v>543</v>
      </c>
      <c r="B13" s="349"/>
      <c r="C13" s="349"/>
      <c r="D13" s="349" t="s">
        <v>544</v>
      </c>
      <c r="E13" s="349" t="s">
        <v>931</v>
      </c>
      <c r="F13" s="349"/>
      <c r="G13" s="349"/>
      <c r="H13" s="349"/>
      <c r="I13" s="349"/>
      <c r="J13" s="349"/>
      <c r="K13" s="349"/>
      <c r="L13" s="349"/>
      <c r="M13" s="349"/>
      <c r="N13" s="349"/>
      <c r="O13" s="349"/>
      <c r="P13" s="349"/>
      <c r="Q13" s="349"/>
      <c r="R13" s="349"/>
      <c r="S13" s="349"/>
      <c r="T13" s="349"/>
      <c r="U13" s="349"/>
      <c r="V13" s="349"/>
    </row>
    <row r="14" spans="1:22" x14ac:dyDescent="0.25">
      <c r="A14" s="219" t="s">
        <v>842</v>
      </c>
      <c r="B14" s="219"/>
      <c r="C14" s="219"/>
      <c r="D14" s="219" t="s">
        <v>544</v>
      </c>
      <c r="E14" s="219" t="s">
        <v>1978</v>
      </c>
      <c r="F14" s="219"/>
      <c r="G14" s="219"/>
      <c r="H14" s="219"/>
      <c r="I14" s="219"/>
      <c r="J14" s="219"/>
      <c r="K14" s="219"/>
      <c r="L14" s="219"/>
      <c r="M14" s="219"/>
      <c r="N14" s="219"/>
      <c r="O14" s="219"/>
      <c r="P14" s="219"/>
      <c r="Q14" s="219"/>
      <c r="R14" s="219"/>
      <c r="S14" s="219"/>
      <c r="T14" s="219"/>
      <c r="U14" s="219"/>
      <c r="V14" s="219"/>
    </row>
    <row r="15" spans="1:22" x14ac:dyDescent="0.25">
      <c r="A15" s="220"/>
      <c r="B15" s="220"/>
      <c r="C15" s="221"/>
      <c r="D15" s="220"/>
      <c r="E15" s="220"/>
      <c r="F15" s="220"/>
      <c r="G15" s="220"/>
      <c r="H15" s="220"/>
      <c r="I15" s="220"/>
      <c r="J15" s="220"/>
      <c r="K15" s="220"/>
      <c r="L15" s="220"/>
      <c r="M15" s="220"/>
      <c r="N15" s="220"/>
      <c r="O15" s="220"/>
      <c r="P15" s="220"/>
      <c r="Q15" s="220"/>
      <c r="R15" s="220"/>
      <c r="S15" s="220"/>
      <c r="T15" s="220"/>
      <c r="U15" s="220"/>
      <c r="V15" s="220"/>
    </row>
    <row r="16" spans="1:22" x14ac:dyDescent="0.25">
      <c r="A16" s="608" t="s">
        <v>246</v>
      </c>
      <c r="B16" s="609" t="s">
        <v>247</v>
      </c>
      <c r="C16" s="609"/>
      <c r="D16" s="610" t="s">
        <v>837</v>
      </c>
      <c r="E16" s="610"/>
      <c r="F16" s="467"/>
      <c r="G16" s="602" t="s">
        <v>549</v>
      </c>
      <c r="H16" s="603"/>
      <c r="I16" s="604"/>
      <c r="J16" s="222" t="s">
        <v>248</v>
      </c>
      <c r="K16" s="222" t="s">
        <v>248</v>
      </c>
      <c r="L16" s="599" t="s">
        <v>248</v>
      </c>
      <c r="M16" s="600"/>
      <c r="N16" s="601"/>
      <c r="O16" s="223"/>
      <c r="P16" s="611" t="s">
        <v>553</v>
      </c>
      <c r="Q16" s="612"/>
      <c r="R16" s="612"/>
      <c r="S16" s="612"/>
      <c r="T16" s="613"/>
      <c r="U16" s="223" t="s">
        <v>843</v>
      </c>
      <c r="V16" s="608" t="s">
        <v>249</v>
      </c>
    </row>
    <row r="17" spans="1:22" x14ac:dyDescent="0.25">
      <c r="A17" s="608"/>
      <c r="B17" s="609"/>
      <c r="C17" s="609"/>
      <c r="D17" s="610"/>
      <c r="E17" s="610"/>
      <c r="F17" s="224" t="s">
        <v>548</v>
      </c>
      <c r="G17" s="224" t="s">
        <v>550</v>
      </c>
      <c r="H17" s="224" t="s">
        <v>551</v>
      </c>
      <c r="I17" s="225" t="s">
        <v>252</v>
      </c>
      <c r="J17" s="224" t="s">
        <v>250</v>
      </c>
      <c r="K17" s="225" t="s">
        <v>251</v>
      </c>
      <c r="L17" s="225" t="s">
        <v>550</v>
      </c>
      <c r="M17" s="225" t="s">
        <v>551</v>
      </c>
      <c r="N17" s="225" t="s">
        <v>252</v>
      </c>
      <c r="O17" s="202" t="s">
        <v>552</v>
      </c>
      <c r="P17" s="204" t="s">
        <v>554</v>
      </c>
      <c r="Q17" s="204" t="s">
        <v>555</v>
      </c>
      <c r="R17" s="204" t="s">
        <v>556</v>
      </c>
      <c r="S17" s="204" t="s">
        <v>557</v>
      </c>
      <c r="T17" s="204" t="s">
        <v>558</v>
      </c>
      <c r="U17" s="225" t="s">
        <v>252</v>
      </c>
      <c r="V17" s="608"/>
    </row>
    <row r="18" spans="1:22" x14ac:dyDescent="0.25">
      <c r="A18" s="608"/>
      <c r="B18" s="609"/>
      <c r="C18" s="609"/>
      <c r="D18" s="610"/>
      <c r="E18" s="610"/>
      <c r="F18" s="226"/>
      <c r="G18" s="226"/>
      <c r="H18" s="226"/>
      <c r="I18" s="227"/>
      <c r="J18" s="228" t="s">
        <v>253</v>
      </c>
      <c r="K18" s="227" t="s">
        <v>253</v>
      </c>
      <c r="L18" s="227"/>
      <c r="M18" s="227"/>
      <c r="N18" s="227"/>
      <c r="O18" s="228"/>
      <c r="P18" s="228"/>
      <c r="Q18" s="228"/>
      <c r="R18" s="228"/>
      <c r="S18" s="228"/>
      <c r="T18" s="228"/>
      <c r="U18" s="227" t="s">
        <v>253</v>
      </c>
      <c r="V18" s="608"/>
    </row>
    <row r="19" spans="1:22" x14ac:dyDescent="0.25">
      <c r="A19" s="229"/>
      <c r="B19" s="229"/>
      <c r="C19" s="230">
        <v>4</v>
      </c>
      <c r="D19" s="231" t="s">
        <v>1</v>
      </c>
      <c r="E19" s="229"/>
      <c r="F19" s="229"/>
      <c r="G19" s="229"/>
      <c r="H19" s="229"/>
      <c r="I19" s="232"/>
      <c r="J19" s="232"/>
      <c r="K19" s="232"/>
      <c r="L19" s="232"/>
      <c r="M19" s="232"/>
      <c r="N19" s="232"/>
      <c r="O19" s="232"/>
      <c r="P19" s="232"/>
      <c r="Q19" s="232"/>
      <c r="R19" s="232"/>
      <c r="S19" s="232"/>
      <c r="T19" s="232"/>
      <c r="U19" s="232"/>
      <c r="V19" s="229"/>
    </row>
    <row r="20" spans="1:22" x14ac:dyDescent="0.25">
      <c r="A20" s="233"/>
      <c r="B20" s="233"/>
      <c r="C20" s="234" t="s">
        <v>254</v>
      </c>
      <c r="D20" s="233"/>
      <c r="E20" s="235" t="s">
        <v>2</v>
      </c>
      <c r="F20" s="235"/>
      <c r="G20" s="235"/>
      <c r="H20" s="235"/>
      <c r="I20" s="236">
        <f>I21+I25</f>
        <v>61500000</v>
      </c>
      <c r="J20" s="236">
        <f>J21+J25</f>
        <v>110422000</v>
      </c>
      <c r="K20" s="236">
        <f>K21+K25</f>
        <v>0</v>
      </c>
      <c r="L20" s="236"/>
      <c r="M20" s="236"/>
      <c r="N20" s="236">
        <f>N21+N25</f>
        <v>14887000</v>
      </c>
      <c r="O20" s="236">
        <f>N20/I20*100</f>
        <v>24.206504065040651</v>
      </c>
      <c r="P20" s="236">
        <f t="shared" ref="P20:U20" si="0">P21+P25</f>
        <v>0</v>
      </c>
      <c r="Q20" s="236">
        <f t="shared" si="0"/>
        <v>0</v>
      </c>
      <c r="R20" s="236">
        <f t="shared" si="0"/>
        <v>0</v>
      </c>
      <c r="S20" s="236">
        <f t="shared" si="0"/>
        <v>0</v>
      </c>
      <c r="T20" s="236">
        <f t="shared" si="0"/>
        <v>14887000</v>
      </c>
      <c r="U20" s="236">
        <f t="shared" si="0"/>
        <v>46613000</v>
      </c>
      <c r="V20" s="233"/>
    </row>
    <row r="21" spans="1:22" x14ac:dyDescent="0.25">
      <c r="A21" s="237"/>
      <c r="B21" s="237"/>
      <c r="C21" s="238" t="s">
        <v>255</v>
      </c>
      <c r="D21" s="237"/>
      <c r="E21" s="239" t="s">
        <v>256</v>
      </c>
      <c r="F21" s="239"/>
      <c r="G21" s="239"/>
      <c r="H21" s="239"/>
      <c r="I21" s="241">
        <f>SUM(I22:I23)</f>
        <v>4500000</v>
      </c>
      <c r="J21" s="241">
        <f>SUM(J22:J23)</f>
        <v>3022000</v>
      </c>
      <c r="K21" s="241">
        <f>SUM(K22:K23)</f>
        <v>0</v>
      </c>
      <c r="L21" s="241"/>
      <c r="M21" s="241"/>
      <c r="N21" s="241">
        <f>SUM(N22:N23)</f>
        <v>2887000</v>
      </c>
      <c r="O21" s="236">
        <f t="shared" ref="O21:O87" si="1">N21/I21*100</f>
        <v>64.155555555555551</v>
      </c>
      <c r="P21" s="241"/>
      <c r="Q21" s="241"/>
      <c r="R21" s="241"/>
      <c r="S21" s="241"/>
      <c r="T21" s="241">
        <f>SUM(T22:T23)</f>
        <v>2887000</v>
      </c>
      <c r="U21" s="241">
        <f>SUM(U22:U23)</f>
        <v>1613000</v>
      </c>
      <c r="V21" s="237"/>
    </row>
    <row r="22" spans="1:22" x14ac:dyDescent="0.25">
      <c r="A22" s="242"/>
      <c r="B22" s="242"/>
      <c r="C22" s="243" t="s">
        <v>257</v>
      </c>
      <c r="D22" s="242"/>
      <c r="E22" s="244" t="s">
        <v>258</v>
      </c>
      <c r="F22" s="244"/>
      <c r="G22" s="244"/>
      <c r="H22" s="244"/>
      <c r="I22" s="245">
        <v>3500000</v>
      </c>
      <c r="J22" s="245">
        <v>1922000</v>
      </c>
      <c r="K22" s="245">
        <v>0</v>
      </c>
      <c r="L22" s="245"/>
      <c r="M22" s="245"/>
      <c r="N22" s="245">
        <v>1787000</v>
      </c>
      <c r="O22" s="236">
        <f t="shared" si="1"/>
        <v>51.057142857142857</v>
      </c>
      <c r="P22" s="245"/>
      <c r="Q22" s="245"/>
      <c r="R22" s="245"/>
      <c r="S22" s="245"/>
      <c r="T22" s="245">
        <f>N22</f>
        <v>1787000</v>
      </c>
      <c r="U22" s="245">
        <f>I22-N22</f>
        <v>1713000</v>
      </c>
      <c r="V22" s="242"/>
    </row>
    <row r="23" spans="1:22" x14ac:dyDescent="0.25">
      <c r="A23" s="242"/>
      <c r="B23" s="242"/>
      <c r="C23" s="243" t="s">
        <v>259</v>
      </c>
      <c r="D23" s="242"/>
      <c r="E23" s="244" t="s">
        <v>260</v>
      </c>
      <c r="F23" s="244"/>
      <c r="G23" s="244"/>
      <c r="H23" s="244"/>
      <c r="I23" s="245">
        <v>1000000</v>
      </c>
      <c r="J23" s="245">
        <v>1100000</v>
      </c>
      <c r="K23" s="245">
        <v>0</v>
      </c>
      <c r="L23" s="245"/>
      <c r="M23" s="245"/>
      <c r="N23" s="245">
        <v>1100000</v>
      </c>
      <c r="O23" s="236">
        <f t="shared" si="1"/>
        <v>110.00000000000001</v>
      </c>
      <c r="P23" s="245"/>
      <c r="Q23" s="245"/>
      <c r="R23" s="245"/>
      <c r="S23" s="245"/>
      <c r="T23" s="245">
        <f>N23</f>
        <v>1100000</v>
      </c>
      <c r="U23" s="245">
        <f>I23-N23</f>
        <v>-100000</v>
      </c>
      <c r="V23" s="242"/>
    </row>
    <row r="24" spans="1:22" x14ac:dyDescent="0.25">
      <c r="A24" s="242"/>
      <c r="B24" s="242"/>
      <c r="C24" s="243"/>
      <c r="D24" s="242"/>
      <c r="E24" s="244"/>
      <c r="F24" s="244"/>
      <c r="G24" s="244"/>
      <c r="H24" s="244"/>
      <c r="I24" s="245"/>
      <c r="J24" s="245"/>
      <c r="K24" s="245"/>
      <c r="L24" s="245"/>
      <c r="M24" s="245"/>
      <c r="N24" s="245"/>
      <c r="O24" s="236"/>
      <c r="P24" s="245"/>
      <c r="Q24" s="245"/>
      <c r="R24" s="245"/>
      <c r="S24" s="245"/>
      <c r="T24" s="245"/>
      <c r="U24" s="245"/>
      <c r="V24" s="242"/>
    </row>
    <row r="25" spans="1:22" x14ac:dyDescent="0.25">
      <c r="A25" s="237"/>
      <c r="B25" s="237"/>
      <c r="C25" s="238" t="s">
        <v>261</v>
      </c>
      <c r="D25" s="237"/>
      <c r="E25" s="239" t="s">
        <v>262</v>
      </c>
      <c r="F25" s="239"/>
      <c r="G25" s="239"/>
      <c r="H25" s="239"/>
      <c r="I25" s="241">
        <f>SUM(I26:I28)</f>
        <v>57000000</v>
      </c>
      <c r="J25" s="241">
        <f>SUM(J26:J28)</f>
        <v>107400000</v>
      </c>
      <c r="K25" s="241">
        <f>SUM(K26:K28)</f>
        <v>0</v>
      </c>
      <c r="L25" s="241"/>
      <c r="M25" s="241"/>
      <c r="N25" s="241">
        <f>SUM(N26:N28)</f>
        <v>12000000</v>
      </c>
      <c r="O25" s="236">
        <f t="shared" si="1"/>
        <v>21.052631578947366</v>
      </c>
      <c r="P25" s="241"/>
      <c r="Q25" s="241"/>
      <c r="R25" s="241"/>
      <c r="S25" s="241"/>
      <c r="T25" s="241">
        <f>SUM(T26:T28)</f>
        <v>12000000</v>
      </c>
      <c r="U25" s="241">
        <f>SUM(U26:U28)</f>
        <v>45000000</v>
      </c>
      <c r="V25" s="237"/>
    </row>
    <row r="26" spans="1:22" x14ac:dyDescent="0.25">
      <c r="A26" s="242"/>
      <c r="B26" s="242"/>
      <c r="C26" s="243" t="s">
        <v>263</v>
      </c>
      <c r="D26" s="242"/>
      <c r="E26" s="244" t="s">
        <v>264</v>
      </c>
      <c r="F26" s="244"/>
      <c r="G26" s="244"/>
      <c r="H26" s="244"/>
      <c r="I26" s="245">
        <v>45000000</v>
      </c>
      <c r="J26" s="245">
        <f>39900000+26850000</f>
        <v>66750000</v>
      </c>
      <c r="K26" s="245">
        <v>0</v>
      </c>
      <c r="L26" s="245"/>
      <c r="M26" s="245"/>
      <c r="N26" s="245">
        <v>0</v>
      </c>
      <c r="O26" s="236">
        <f t="shared" si="1"/>
        <v>0</v>
      </c>
      <c r="P26" s="245"/>
      <c r="Q26" s="245"/>
      <c r="R26" s="245"/>
      <c r="S26" s="245"/>
      <c r="T26" s="245">
        <f>N26</f>
        <v>0</v>
      </c>
      <c r="U26" s="245">
        <f>I26-N26</f>
        <v>45000000</v>
      </c>
      <c r="V26" s="242"/>
    </row>
    <row r="27" spans="1:22" x14ac:dyDescent="0.25">
      <c r="A27" s="242"/>
      <c r="B27" s="242"/>
      <c r="C27" s="243" t="s">
        <v>265</v>
      </c>
      <c r="D27" s="242"/>
      <c r="E27" s="244" t="s">
        <v>266</v>
      </c>
      <c r="F27" s="244"/>
      <c r="G27" s="244"/>
      <c r="H27" s="244"/>
      <c r="I27" s="245">
        <v>12000000</v>
      </c>
      <c r="J27" s="245">
        <v>40650000</v>
      </c>
      <c r="K27" s="245">
        <v>0</v>
      </c>
      <c r="L27" s="245"/>
      <c r="M27" s="245"/>
      <c r="N27" s="245">
        <v>12000000</v>
      </c>
      <c r="O27" s="236">
        <f t="shared" si="1"/>
        <v>100</v>
      </c>
      <c r="P27" s="245"/>
      <c r="Q27" s="245"/>
      <c r="R27" s="245"/>
      <c r="S27" s="245"/>
      <c r="T27" s="245">
        <f>N27</f>
        <v>12000000</v>
      </c>
      <c r="U27" s="245">
        <f>I27-N27</f>
        <v>0</v>
      </c>
      <c r="V27" s="242"/>
    </row>
    <row r="28" spans="1:22" ht="25.5" x14ac:dyDescent="0.25">
      <c r="A28" s="242"/>
      <c r="B28" s="242"/>
      <c r="C28" s="243" t="s">
        <v>267</v>
      </c>
      <c r="D28" s="242"/>
      <c r="E28" s="246" t="s">
        <v>268</v>
      </c>
      <c r="F28" s="246"/>
      <c r="G28" s="244"/>
      <c r="H28" s="244"/>
      <c r="I28" s="245">
        <v>0</v>
      </c>
      <c r="J28" s="245">
        <v>0</v>
      </c>
      <c r="K28" s="245">
        <v>0</v>
      </c>
      <c r="L28" s="245"/>
      <c r="M28" s="245"/>
      <c r="N28" s="245">
        <v>0</v>
      </c>
      <c r="O28" s="236"/>
      <c r="P28" s="245"/>
      <c r="Q28" s="245"/>
      <c r="R28" s="245"/>
      <c r="S28" s="245"/>
      <c r="T28" s="245"/>
      <c r="U28" s="245">
        <f>I28-N28</f>
        <v>0</v>
      </c>
      <c r="V28" s="242"/>
    </row>
    <row r="29" spans="1:22" x14ac:dyDescent="0.25">
      <c r="A29" s="242"/>
      <c r="B29" s="242"/>
      <c r="C29" s="243"/>
      <c r="D29" s="242"/>
      <c r="E29" s="244"/>
      <c r="F29" s="244"/>
      <c r="G29" s="244"/>
      <c r="H29" s="244"/>
      <c r="I29" s="245"/>
      <c r="J29" s="245"/>
      <c r="K29" s="245"/>
      <c r="L29" s="245"/>
      <c r="M29" s="245"/>
      <c r="N29" s="245"/>
      <c r="O29" s="236"/>
      <c r="P29" s="245"/>
      <c r="Q29" s="245"/>
      <c r="R29" s="245"/>
      <c r="S29" s="245"/>
      <c r="T29" s="245"/>
      <c r="U29" s="245"/>
      <c r="V29" s="242"/>
    </row>
    <row r="30" spans="1:22" x14ac:dyDescent="0.25">
      <c r="A30" s="233"/>
      <c r="B30" s="233"/>
      <c r="C30" s="234" t="s">
        <v>269</v>
      </c>
      <c r="D30" s="233"/>
      <c r="E30" s="235" t="s">
        <v>3</v>
      </c>
      <c r="F30" s="235"/>
      <c r="G30" s="235"/>
      <c r="H30" s="235"/>
      <c r="I30" s="236">
        <f>I31+I34+I37+I40+I43</f>
        <v>2027922300</v>
      </c>
      <c r="J30" s="236">
        <f>J31+J34+J37+J40</f>
        <v>92364840</v>
      </c>
      <c r="K30" s="236">
        <f>K31+K34+K37+K40</f>
        <v>1743626760</v>
      </c>
      <c r="L30" s="236"/>
      <c r="M30" s="236"/>
      <c r="N30" s="236">
        <f>N31+N34+N37+N40+N43</f>
        <v>2018014310</v>
      </c>
      <c r="O30" s="236">
        <f t="shared" si="1"/>
        <v>99.511421616104329</v>
      </c>
      <c r="P30" s="236">
        <f t="shared" ref="P30:S30" si="2">P31+P34+P37+P40</f>
        <v>951712000</v>
      </c>
      <c r="Q30" s="236">
        <f t="shared" si="2"/>
        <v>781680310</v>
      </c>
      <c r="R30" s="236">
        <f t="shared" si="2"/>
        <v>0</v>
      </c>
      <c r="S30" s="236">
        <f t="shared" si="2"/>
        <v>71622000</v>
      </c>
      <c r="T30" s="236">
        <f>T31+T34+T37+T40</f>
        <v>63000000</v>
      </c>
      <c r="U30" s="236">
        <f>U31+U34+U37+U40</f>
        <v>9907990</v>
      </c>
      <c r="V30" s="233"/>
    </row>
    <row r="31" spans="1:22" x14ac:dyDescent="0.25">
      <c r="A31" s="237"/>
      <c r="B31" s="237"/>
      <c r="C31" s="238" t="s">
        <v>270</v>
      </c>
      <c r="D31" s="237"/>
      <c r="E31" s="239" t="s">
        <v>4</v>
      </c>
      <c r="F31" s="239"/>
      <c r="G31" s="239"/>
      <c r="H31" s="239"/>
      <c r="I31" s="241">
        <f>I32</f>
        <v>951712000</v>
      </c>
      <c r="J31" s="241">
        <f>J32</f>
        <v>0</v>
      </c>
      <c r="K31" s="241">
        <f>K32</f>
        <v>944049000</v>
      </c>
      <c r="L31" s="241"/>
      <c r="M31" s="241"/>
      <c r="N31" s="241">
        <f>N32</f>
        <v>951712000</v>
      </c>
      <c r="O31" s="236">
        <f t="shared" si="1"/>
        <v>100</v>
      </c>
      <c r="P31" s="241">
        <f>P32</f>
        <v>951712000</v>
      </c>
      <c r="Q31" s="241"/>
      <c r="R31" s="241"/>
      <c r="S31" s="241"/>
      <c r="T31" s="241"/>
      <c r="U31" s="241">
        <f>U32</f>
        <v>0</v>
      </c>
      <c r="V31" s="237"/>
    </row>
    <row r="32" spans="1:22" x14ac:dyDescent="0.25">
      <c r="A32" s="242"/>
      <c r="B32" s="242"/>
      <c r="C32" s="243" t="s">
        <v>271</v>
      </c>
      <c r="D32" s="242"/>
      <c r="E32" s="244" t="s">
        <v>4</v>
      </c>
      <c r="F32" s="244"/>
      <c r="G32" s="244"/>
      <c r="H32" s="244"/>
      <c r="I32" s="245">
        <v>951712000</v>
      </c>
      <c r="J32" s="245">
        <v>0</v>
      </c>
      <c r="K32" s="245">
        <v>944049000</v>
      </c>
      <c r="L32" s="245"/>
      <c r="M32" s="245"/>
      <c r="N32" s="245">
        <v>951712000</v>
      </c>
      <c r="O32" s="236">
        <f t="shared" si="1"/>
        <v>100</v>
      </c>
      <c r="P32" s="245">
        <f>N32</f>
        <v>951712000</v>
      </c>
      <c r="Q32" s="245"/>
      <c r="R32" s="245"/>
      <c r="S32" s="245"/>
      <c r="T32" s="245"/>
      <c r="U32" s="245">
        <f>I32-N32</f>
        <v>0</v>
      </c>
      <c r="V32" s="242"/>
    </row>
    <row r="33" spans="1:22" x14ac:dyDescent="0.25">
      <c r="A33" s="242"/>
      <c r="B33" s="242"/>
      <c r="C33" s="243"/>
      <c r="D33" s="242"/>
      <c r="E33" s="244"/>
      <c r="F33" s="244"/>
      <c r="G33" s="244"/>
      <c r="H33" s="244"/>
      <c r="I33" s="245"/>
      <c r="J33" s="245"/>
      <c r="K33" s="245"/>
      <c r="L33" s="245"/>
      <c r="M33" s="245"/>
      <c r="N33" s="245"/>
      <c r="O33" s="236"/>
      <c r="P33" s="245"/>
      <c r="Q33" s="245"/>
      <c r="R33" s="245"/>
      <c r="S33" s="245"/>
      <c r="T33" s="245"/>
      <c r="U33" s="245"/>
      <c r="V33" s="242"/>
    </row>
    <row r="34" spans="1:22" x14ac:dyDescent="0.25">
      <c r="A34" s="237"/>
      <c r="B34" s="237"/>
      <c r="C34" s="238" t="s">
        <v>272</v>
      </c>
      <c r="D34" s="237"/>
      <c r="E34" s="239" t="s">
        <v>273</v>
      </c>
      <c r="F34" s="239"/>
      <c r="G34" s="239"/>
      <c r="H34" s="239"/>
      <c r="I34" s="241">
        <f>I35</f>
        <v>66202800</v>
      </c>
      <c r="J34" s="241">
        <f>J35</f>
        <v>28300600</v>
      </c>
      <c r="K34" s="241">
        <f>K35</f>
        <v>25098200</v>
      </c>
      <c r="L34" s="241"/>
      <c r="M34" s="241"/>
      <c r="N34" s="241">
        <f>N35</f>
        <v>71622000</v>
      </c>
      <c r="O34" s="236">
        <f t="shared" si="1"/>
        <v>108.18575649368304</v>
      </c>
      <c r="P34" s="241"/>
      <c r="Q34" s="241"/>
      <c r="R34" s="241"/>
      <c r="S34" s="241">
        <f>S35</f>
        <v>71622000</v>
      </c>
      <c r="T34" s="241"/>
      <c r="U34" s="241">
        <f>U35</f>
        <v>-5419200</v>
      </c>
      <c r="V34" s="237"/>
    </row>
    <row r="35" spans="1:22" ht="25.5" x14ac:dyDescent="0.25">
      <c r="A35" s="242"/>
      <c r="B35" s="242"/>
      <c r="C35" s="243" t="s">
        <v>274</v>
      </c>
      <c r="D35" s="242"/>
      <c r="E35" s="246" t="s">
        <v>275</v>
      </c>
      <c r="F35" s="246"/>
      <c r="G35" s="244"/>
      <c r="H35" s="244"/>
      <c r="I35" s="245">
        <v>66202800</v>
      </c>
      <c r="J35" s="245">
        <f>19953050+4173450+780100+3394000</f>
        <v>28300600</v>
      </c>
      <c r="K35" s="245">
        <v>25098200</v>
      </c>
      <c r="L35" s="245"/>
      <c r="M35" s="245"/>
      <c r="N35" s="245">
        <f>'Laporan Realisasi APBDes'!F12</f>
        <v>71622000</v>
      </c>
      <c r="O35" s="236">
        <f t="shared" si="1"/>
        <v>108.18575649368304</v>
      </c>
      <c r="P35" s="245"/>
      <c r="Q35" s="245"/>
      <c r="R35" s="245"/>
      <c r="S35" s="245">
        <f>N35</f>
        <v>71622000</v>
      </c>
      <c r="T35" s="245"/>
      <c r="U35" s="245">
        <f>I35-N35</f>
        <v>-5419200</v>
      </c>
      <c r="V35" s="242"/>
    </row>
    <row r="36" spans="1:22" x14ac:dyDescent="0.25">
      <c r="A36" s="242"/>
      <c r="B36" s="242"/>
      <c r="C36" s="243"/>
      <c r="D36" s="242"/>
      <c r="E36" s="244"/>
      <c r="F36" s="244"/>
      <c r="G36" s="244"/>
      <c r="H36" s="244"/>
      <c r="I36" s="245"/>
      <c r="J36" s="245"/>
      <c r="K36" s="245"/>
      <c r="L36" s="245"/>
      <c r="M36" s="245"/>
      <c r="N36" s="245"/>
      <c r="O36" s="236"/>
      <c r="P36" s="245"/>
      <c r="Q36" s="245"/>
      <c r="R36" s="245"/>
      <c r="S36" s="245"/>
      <c r="T36" s="245"/>
      <c r="U36" s="245"/>
      <c r="V36" s="242"/>
    </row>
    <row r="37" spans="1:22" x14ac:dyDescent="0.25">
      <c r="A37" s="237"/>
      <c r="B37" s="237"/>
      <c r="C37" s="238" t="s">
        <v>276</v>
      </c>
      <c r="D37" s="237"/>
      <c r="E37" s="239" t="s">
        <v>6</v>
      </c>
      <c r="F37" s="239"/>
      <c r="G37" s="239"/>
      <c r="H37" s="239"/>
      <c r="I37" s="241">
        <f>I38</f>
        <v>787007500</v>
      </c>
      <c r="J37" s="241">
        <f>J38</f>
        <v>64064240</v>
      </c>
      <c r="K37" s="241">
        <f>K38</f>
        <v>704779560</v>
      </c>
      <c r="L37" s="241"/>
      <c r="M37" s="241"/>
      <c r="N37" s="241">
        <f>N38</f>
        <v>781680310</v>
      </c>
      <c r="O37" s="236">
        <f t="shared" si="1"/>
        <v>99.323108102527613</v>
      </c>
      <c r="P37" s="241"/>
      <c r="Q37" s="241">
        <f>Q38</f>
        <v>781680310</v>
      </c>
      <c r="R37" s="241"/>
      <c r="S37" s="241"/>
      <c r="T37" s="241"/>
      <c r="U37" s="241">
        <f>U38</f>
        <v>5327190</v>
      </c>
      <c r="V37" s="237"/>
    </row>
    <row r="38" spans="1:22" x14ac:dyDescent="0.25">
      <c r="A38" s="242"/>
      <c r="B38" s="242"/>
      <c r="C38" s="243" t="s">
        <v>277</v>
      </c>
      <c r="D38" s="242"/>
      <c r="E38" s="244" t="s">
        <v>6</v>
      </c>
      <c r="F38" s="244"/>
      <c r="G38" s="244"/>
      <c r="H38" s="244"/>
      <c r="I38" s="245">
        <v>787007500</v>
      </c>
      <c r="J38" s="245">
        <v>64064240</v>
      </c>
      <c r="K38" s="245">
        <v>704779560</v>
      </c>
      <c r="L38" s="245"/>
      <c r="M38" s="245"/>
      <c r="N38" s="245">
        <f>'Laporan Realisasi APBDes'!F13</f>
        <v>781680310</v>
      </c>
      <c r="O38" s="236">
        <f t="shared" si="1"/>
        <v>99.323108102527613</v>
      </c>
      <c r="P38" s="245"/>
      <c r="Q38" s="245">
        <f>M38+N38</f>
        <v>781680310</v>
      </c>
      <c r="R38" s="245"/>
      <c r="S38" s="245"/>
      <c r="T38" s="245"/>
      <c r="U38" s="245">
        <f>I38-N38</f>
        <v>5327190</v>
      </c>
      <c r="V38" s="242"/>
    </row>
    <row r="39" spans="1:22" x14ac:dyDescent="0.25">
      <c r="A39" s="242"/>
      <c r="B39" s="242"/>
      <c r="C39" s="243"/>
      <c r="D39" s="242"/>
      <c r="E39" s="244"/>
      <c r="F39" s="244"/>
      <c r="G39" s="244"/>
      <c r="H39" s="244"/>
      <c r="I39" s="245"/>
      <c r="J39" s="245"/>
      <c r="K39" s="245"/>
      <c r="L39" s="245"/>
      <c r="M39" s="245"/>
      <c r="N39" s="245"/>
      <c r="O39" s="236"/>
      <c r="P39" s="245"/>
      <c r="Q39" s="245"/>
      <c r="R39" s="245"/>
      <c r="S39" s="245"/>
      <c r="T39" s="245"/>
      <c r="U39" s="245"/>
      <c r="V39" s="242"/>
    </row>
    <row r="40" spans="1:22" x14ac:dyDescent="0.25">
      <c r="A40" s="237"/>
      <c r="B40" s="237"/>
      <c r="C40" s="238" t="s">
        <v>844</v>
      </c>
      <c r="D40" s="237"/>
      <c r="E40" s="239" t="s">
        <v>845</v>
      </c>
      <c r="F40" s="239"/>
      <c r="G40" s="239"/>
      <c r="H40" s="239"/>
      <c r="I40" s="241">
        <f>I41</f>
        <v>73000000</v>
      </c>
      <c r="J40" s="241">
        <f>J41</f>
        <v>0</v>
      </c>
      <c r="K40" s="241">
        <f>K41</f>
        <v>69700000</v>
      </c>
      <c r="L40" s="241"/>
      <c r="M40" s="241"/>
      <c r="N40" s="241">
        <f>N41</f>
        <v>63000000</v>
      </c>
      <c r="O40" s="236">
        <f t="shared" si="1"/>
        <v>86.301369863013704</v>
      </c>
      <c r="P40" s="241"/>
      <c r="Q40" s="241"/>
      <c r="R40" s="241"/>
      <c r="S40" s="241"/>
      <c r="T40" s="241">
        <f>T41</f>
        <v>63000000</v>
      </c>
      <c r="U40" s="241">
        <f>U41</f>
        <v>10000000</v>
      </c>
      <c r="V40" s="237"/>
    </row>
    <row r="41" spans="1:22" ht="25.5" x14ac:dyDescent="0.25">
      <c r="A41" s="242"/>
      <c r="B41" s="242"/>
      <c r="C41" s="243" t="s">
        <v>846</v>
      </c>
      <c r="D41" s="242"/>
      <c r="E41" s="246" t="s">
        <v>847</v>
      </c>
      <c r="F41" s="246"/>
      <c r="G41" s="244"/>
      <c r="H41" s="244"/>
      <c r="I41" s="245">
        <v>73000000</v>
      </c>
      <c r="J41" s="245">
        <v>0</v>
      </c>
      <c r="K41" s="245">
        <f>75000000-5300000</f>
        <v>69700000</v>
      </c>
      <c r="L41" s="245"/>
      <c r="M41" s="245"/>
      <c r="N41" s="245">
        <v>63000000</v>
      </c>
      <c r="O41" s="236">
        <f t="shared" si="1"/>
        <v>86.301369863013704</v>
      </c>
      <c r="P41" s="245"/>
      <c r="Q41" s="245"/>
      <c r="R41" s="245"/>
      <c r="S41" s="245"/>
      <c r="T41" s="245">
        <f>N41</f>
        <v>63000000</v>
      </c>
      <c r="U41" s="245">
        <f>I41-N41</f>
        <v>10000000</v>
      </c>
      <c r="V41" s="242"/>
    </row>
    <row r="42" spans="1:22" x14ac:dyDescent="0.25">
      <c r="A42" s="242"/>
      <c r="B42" s="242"/>
      <c r="C42" s="243"/>
      <c r="D42" s="242"/>
      <c r="E42" s="244"/>
      <c r="F42" s="244"/>
      <c r="G42" s="244"/>
      <c r="H42" s="244"/>
      <c r="I42" s="245"/>
      <c r="J42" s="245"/>
      <c r="K42" s="245"/>
      <c r="L42" s="245"/>
      <c r="M42" s="245"/>
      <c r="N42" s="245"/>
      <c r="O42" s="236"/>
      <c r="P42" s="245"/>
      <c r="Q42" s="245"/>
      <c r="R42" s="245"/>
      <c r="S42" s="245"/>
      <c r="T42" s="245"/>
      <c r="U42" s="245"/>
      <c r="V42" s="242"/>
    </row>
    <row r="43" spans="1:22" x14ac:dyDescent="0.25">
      <c r="A43" s="237"/>
      <c r="B43" s="237"/>
      <c r="C43" s="238" t="s">
        <v>844</v>
      </c>
      <c r="D43" s="237"/>
      <c r="E43" s="239" t="s">
        <v>8</v>
      </c>
      <c r="F43" s="239"/>
      <c r="G43" s="239"/>
      <c r="H43" s="239"/>
      <c r="I43" s="241">
        <f>I44</f>
        <v>150000000</v>
      </c>
      <c r="J43" s="241">
        <f>J44</f>
        <v>0</v>
      </c>
      <c r="K43" s="241">
        <f>K44</f>
        <v>69700000</v>
      </c>
      <c r="L43" s="241"/>
      <c r="M43" s="241"/>
      <c r="N43" s="241">
        <f>N44</f>
        <v>150000000</v>
      </c>
      <c r="O43" s="236">
        <f t="shared" ref="O43:O44" si="3">N43/I43*100</f>
        <v>100</v>
      </c>
      <c r="P43" s="241"/>
      <c r="Q43" s="241"/>
      <c r="R43" s="241"/>
      <c r="S43" s="241"/>
      <c r="T43" s="241">
        <f>T44</f>
        <v>150000000</v>
      </c>
      <c r="U43" s="241">
        <f>U44</f>
        <v>0</v>
      </c>
      <c r="V43" s="237"/>
    </row>
    <row r="44" spans="1:22" x14ac:dyDescent="0.25">
      <c r="A44" s="242"/>
      <c r="B44" s="242"/>
      <c r="C44" s="243" t="s">
        <v>1871</v>
      </c>
      <c r="D44" s="242"/>
      <c r="E44" s="246" t="s">
        <v>1872</v>
      </c>
      <c r="F44" s="246"/>
      <c r="G44" s="244"/>
      <c r="H44" s="244"/>
      <c r="I44" s="245">
        <v>150000000</v>
      </c>
      <c r="J44" s="245">
        <v>0</v>
      </c>
      <c r="K44" s="245">
        <f>75000000-5300000</f>
        <v>69700000</v>
      </c>
      <c r="L44" s="245"/>
      <c r="M44" s="245"/>
      <c r="N44" s="245">
        <v>150000000</v>
      </c>
      <c r="O44" s="236">
        <f t="shared" si="3"/>
        <v>100</v>
      </c>
      <c r="P44" s="245"/>
      <c r="Q44" s="245"/>
      <c r="R44" s="245"/>
      <c r="S44" s="245"/>
      <c r="T44" s="245">
        <f>N44</f>
        <v>150000000</v>
      </c>
      <c r="U44" s="245">
        <f>I44-N44</f>
        <v>0</v>
      </c>
      <c r="V44" s="242"/>
    </row>
    <row r="45" spans="1:22" x14ac:dyDescent="0.25">
      <c r="A45" s="242"/>
      <c r="B45" s="242"/>
      <c r="C45" s="243"/>
      <c r="D45" s="242"/>
      <c r="E45" s="244"/>
      <c r="F45" s="244"/>
      <c r="G45" s="244"/>
      <c r="H45" s="244"/>
      <c r="I45" s="245"/>
      <c r="J45" s="245"/>
      <c r="K45" s="245"/>
      <c r="L45" s="245"/>
      <c r="M45" s="245"/>
      <c r="N45" s="245"/>
      <c r="O45" s="236"/>
      <c r="P45" s="245"/>
      <c r="Q45" s="245"/>
      <c r="R45" s="245"/>
      <c r="S45" s="245"/>
      <c r="T45" s="245"/>
      <c r="U45" s="245"/>
      <c r="V45" s="242"/>
    </row>
    <row r="46" spans="1:22" x14ac:dyDescent="0.25">
      <c r="A46" s="233"/>
      <c r="B46" s="233"/>
      <c r="C46" s="234" t="s">
        <v>278</v>
      </c>
      <c r="D46" s="233"/>
      <c r="E46" s="235" t="s">
        <v>279</v>
      </c>
      <c r="F46" s="235"/>
      <c r="G46" s="235"/>
      <c r="H46" s="235"/>
      <c r="I46" s="236">
        <f>I47+I50+I53</f>
        <v>18437500</v>
      </c>
      <c r="J46" s="236">
        <f>J47+J50+J53</f>
        <v>64038</v>
      </c>
      <c r="K46" s="236">
        <f>K47+K50+K53</f>
        <v>9325000</v>
      </c>
      <c r="L46" s="236"/>
      <c r="M46" s="236"/>
      <c r="N46" s="236">
        <f>N47+N50+N53</f>
        <v>16844047</v>
      </c>
      <c r="O46" s="236">
        <f t="shared" si="1"/>
        <v>91.357543050847454</v>
      </c>
      <c r="P46" s="236"/>
      <c r="Q46" s="236"/>
      <c r="R46" s="236">
        <f>R47+R50+R53</f>
        <v>16844193.8849</v>
      </c>
      <c r="S46" s="236"/>
      <c r="T46" s="236"/>
      <c r="U46" s="236">
        <f>U47+U50+U53</f>
        <v>1593453</v>
      </c>
      <c r="V46" s="233"/>
    </row>
    <row r="47" spans="1:22" ht="25.5" x14ac:dyDescent="0.25">
      <c r="A47" s="237"/>
      <c r="B47" s="237"/>
      <c r="C47" s="238" t="s">
        <v>280</v>
      </c>
      <c r="D47" s="237"/>
      <c r="E47" s="240" t="s">
        <v>281</v>
      </c>
      <c r="F47" s="240"/>
      <c r="G47" s="239"/>
      <c r="H47" s="239"/>
      <c r="I47" s="241">
        <f>I48</f>
        <v>14375000</v>
      </c>
      <c r="J47" s="241">
        <f>J48</f>
        <v>0</v>
      </c>
      <c r="K47" s="241">
        <f>K48</f>
        <v>9325000</v>
      </c>
      <c r="L47" s="241"/>
      <c r="M47" s="241"/>
      <c r="N47" s="241">
        <f>N48</f>
        <v>14375000</v>
      </c>
      <c r="O47" s="236">
        <f t="shared" si="1"/>
        <v>100</v>
      </c>
      <c r="P47" s="241"/>
      <c r="Q47" s="241"/>
      <c r="R47" s="241">
        <f>R48</f>
        <v>14375100</v>
      </c>
      <c r="S47" s="241"/>
      <c r="T47" s="241"/>
      <c r="U47" s="241">
        <f>U48</f>
        <v>0</v>
      </c>
      <c r="V47" s="237"/>
    </row>
    <row r="48" spans="1:22" ht="25.5" x14ac:dyDescent="0.25">
      <c r="A48" s="242"/>
      <c r="B48" s="242"/>
      <c r="C48" s="243" t="s">
        <v>282</v>
      </c>
      <c r="D48" s="242"/>
      <c r="E48" s="246" t="s">
        <v>281</v>
      </c>
      <c r="F48" s="246"/>
      <c r="G48" s="244"/>
      <c r="H48" s="244"/>
      <c r="I48" s="245">
        <v>14375000</v>
      </c>
      <c r="J48" s="245">
        <v>0</v>
      </c>
      <c r="K48" s="245">
        <v>9325000</v>
      </c>
      <c r="L48" s="245"/>
      <c r="M48" s="245"/>
      <c r="N48" s="245">
        <v>14375000</v>
      </c>
      <c r="O48" s="236">
        <f t="shared" si="1"/>
        <v>100</v>
      </c>
      <c r="P48" s="245"/>
      <c r="Q48" s="245"/>
      <c r="R48" s="245">
        <f>N48+O48</f>
        <v>14375100</v>
      </c>
      <c r="S48" s="245"/>
      <c r="T48" s="245"/>
      <c r="U48" s="245">
        <f>I48-N48</f>
        <v>0</v>
      </c>
      <c r="V48" s="242"/>
    </row>
    <row r="49" spans="1:22" x14ac:dyDescent="0.25">
      <c r="A49" s="242"/>
      <c r="B49" s="242"/>
      <c r="C49" s="243"/>
      <c r="D49" s="242"/>
      <c r="E49" s="244"/>
      <c r="F49" s="244"/>
      <c r="G49" s="244"/>
      <c r="H49" s="244"/>
      <c r="I49" s="245"/>
      <c r="J49" s="245"/>
      <c r="K49" s="245"/>
      <c r="L49" s="245"/>
      <c r="M49" s="245"/>
      <c r="N49" s="245"/>
      <c r="O49" s="236"/>
      <c r="P49" s="245"/>
      <c r="Q49" s="245"/>
      <c r="R49" s="245"/>
      <c r="S49" s="245"/>
      <c r="T49" s="245"/>
      <c r="U49" s="245"/>
      <c r="V49" s="242"/>
    </row>
    <row r="50" spans="1:22" x14ac:dyDescent="0.25">
      <c r="A50" s="237"/>
      <c r="B50" s="237"/>
      <c r="C50" s="238" t="s">
        <v>283</v>
      </c>
      <c r="D50" s="237"/>
      <c r="E50" s="239" t="s">
        <v>137</v>
      </c>
      <c r="F50" s="239"/>
      <c r="G50" s="239"/>
      <c r="H50" s="239"/>
      <c r="I50" s="241">
        <f>I51</f>
        <v>3000000</v>
      </c>
      <c r="J50" s="241">
        <f>J51</f>
        <v>64038</v>
      </c>
      <c r="K50" s="241">
        <f>K51</f>
        <v>0</v>
      </c>
      <c r="L50" s="241"/>
      <c r="M50" s="241"/>
      <c r="N50" s="241">
        <f>N51</f>
        <v>1406547</v>
      </c>
      <c r="O50" s="236">
        <f t="shared" si="1"/>
        <v>46.884900000000002</v>
      </c>
      <c r="P50" s="241"/>
      <c r="Q50" s="241"/>
      <c r="R50" s="241">
        <f>R51</f>
        <v>1406593.8848999999</v>
      </c>
      <c r="S50" s="241"/>
      <c r="T50" s="241"/>
      <c r="U50" s="241">
        <f>U51</f>
        <v>1593453</v>
      </c>
      <c r="V50" s="237"/>
    </row>
    <row r="51" spans="1:22" x14ac:dyDescent="0.25">
      <c r="A51" s="242"/>
      <c r="B51" s="242"/>
      <c r="C51" s="243" t="s">
        <v>284</v>
      </c>
      <c r="D51" s="242"/>
      <c r="E51" s="244" t="s">
        <v>137</v>
      </c>
      <c r="F51" s="244"/>
      <c r="G51" s="244"/>
      <c r="H51" s="244"/>
      <c r="I51" s="245">
        <v>3000000</v>
      </c>
      <c r="J51" s="245">
        <f>88173-6500-17635</f>
        <v>64038</v>
      </c>
      <c r="K51" s="245">
        <f>AM51</f>
        <v>0</v>
      </c>
      <c r="L51" s="245"/>
      <c r="M51" s="245"/>
      <c r="N51" s="245">
        <f>CALK!F126</f>
        <v>1406547</v>
      </c>
      <c r="O51" s="236">
        <f t="shared" si="1"/>
        <v>46.884900000000002</v>
      </c>
      <c r="P51" s="245"/>
      <c r="Q51" s="245"/>
      <c r="R51" s="245">
        <f>N51+O51</f>
        <v>1406593.8848999999</v>
      </c>
      <c r="S51" s="245"/>
      <c r="T51" s="245"/>
      <c r="U51" s="245">
        <f>I51-N51</f>
        <v>1593453</v>
      </c>
      <c r="V51" s="242"/>
    </row>
    <row r="52" spans="1:22" x14ac:dyDescent="0.25">
      <c r="A52" s="242"/>
      <c r="B52" s="242"/>
      <c r="C52" s="243"/>
      <c r="D52" s="242"/>
      <c r="E52" s="244"/>
      <c r="F52" s="244"/>
      <c r="G52" s="244"/>
      <c r="H52" s="244"/>
      <c r="I52" s="245"/>
      <c r="J52" s="245"/>
      <c r="K52" s="245"/>
      <c r="L52" s="245"/>
      <c r="M52" s="245"/>
      <c r="N52" s="245"/>
      <c r="O52" s="236"/>
      <c r="P52" s="245"/>
      <c r="Q52" s="245"/>
      <c r="R52" s="245"/>
      <c r="S52" s="245"/>
      <c r="T52" s="245"/>
      <c r="U52" s="245"/>
      <c r="V52" s="242"/>
    </row>
    <row r="53" spans="1:22" x14ac:dyDescent="0.25">
      <c r="A53" s="237"/>
      <c r="B53" s="237"/>
      <c r="C53" s="238" t="s">
        <v>285</v>
      </c>
      <c r="D53" s="237"/>
      <c r="E53" s="239" t="s">
        <v>286</v>
      </c>
      <c r="F53" s="239"/>
      <c r="G53" s="239"/>
      <c r="H53" s="239"/>
      <c r="I53" s="241">
        <f>I54</f>
        <v>1062500</v>
      </c>
      <c r="J53" s="241">
        <f>J54</f>
        <v>0</v>
      </c>
      <c r="K53" s="241">
        <f>K54</f>
        <v>0</v>
      </c>
      <c r="L53" s="241"/>
      <c r="M53" s="241"/>
      <c r="N53" s="241">
        <f>N54</f>
        <v>1062500</v>
      </c>
      <c r="O53" s="236"/>
      <c r="P53" s="241"/>
      <c r="Q53" s="241"/>
      <c r="R53" s="241">
        <f>R54</f>
        <v>1062500</v>
      </c>
      <c r="S53" s="241"/>
      <c r="T53" s="241"/>
      <c r="U53" s="241">
        <f>U54</f>
        <v>0</v>
      </c>
      <c r="V53" s="237"/>
    </row>
    <row r="54" spans="1:22" x14ac:dyDescent="0.25">
      <c r="A54" s="242"/>
      <c r="B54" s="242"/>
      <c r="C54" s="243" t="s">
        <v>287</v>
      </c>
      <c r="D54" s="242"/>
      <c r="E54" s="244" t="s">
        <v>1799</v>
      </c>
      <c r="F54" s="244"/>
      <c r="G54" s="244"/>
      <c r="H54" s="244"/>
      <c r="I54" s="245">
        <v>1062500</v>
      </c>
      <c r="J54" s="245">
        <v>0</v>
      </c>
      <c r="K54" s="245">
        <v>0</v>
      </c>
      <c r="L54" s="245"/>
      <c r="M54" s="245"/>
      <c r="N54" s="245">
        <f>I54</f>
        <v>1062500</v>
      </c>
      <c r="O54" s="236"/>
      <c r="P54" s="245"/>
      <c r="Q54" s="245"/>
      <c r="R54" s="245">
        <f>N54+O54</f>
        <v>1062500</v>
      </c>
      <c r="S54" s="245"/>
      <c r="T54" s="245"/>
      <c r="U54" s="245">
        <f>I54-N54</f>
        <v>0</v>
      </c>
      <c r="V54" s="242"/>
    </row>
    <row r="55" spans="1:22" ht="22.5" customHeight="1" x14ac:dyDescent="0.25">
      <c r="A55" s="247"/>
      <c r="B55" s="247"/>
      <c r="C55" s="248"/>
      <c r="D55" s="247"/>
      <c r="E55" s="249" t="s">
        <v>10</v>
      </c>
      <c r="F55" s="249"/>
      <c r="G55" s="249"/>
      <c r="H55" s="249"/>
      <c r="I55" s="250">
        <f>I20+I30+I46</f>
        <v>2107859800</v>
      </c>
      <c r="J55" s="250">
        <f>J20+J30+J46</f>
        <v>202850878</v>
      </c>
      <c r="K55" s="250">
        <f>K20+K30+K46</f>
        <v>1752951760</v>
      </c>
      <c r="L55" s="250"/>
      <c r="M55" s="250"/>
      <c r="N55" s="250">
        <f>N20+N30+N46</f>
        <v>2049745357</v>
      </c>
      <c r="O55" s="236">
        <f t="shared" si="1"/>
        <v>97.242964498872269</v>
      </c>
      <c r="P55" s="250">
        <f t="shared" ref="P55:T55" si="4">P20+P30+P46</f>
        <v>951712000</v>
      </c>
      <c r="Q55" s="250">
        <f t="shared" si="4"/>
        <v>781680310</v>
      </c>
      <c r="R55" s="250">
        <f t="shared" si="4"/>
        <v>16844193.8849</v>
      </c>
      <c r="S55" s="250">
        <f t="shared" si="4"/>
        <v>71622000</v>
      </c>
      <c r="T55" s="250">
        <f t="shared" si="4"/>
        <v>77887000</v>
      </c>
      <c r="U55" s="250">
        <f>U20+U30+U46</f>
        <v>58114443</v>
      </c>
      <c r="V55" s="247"/>
    </row>
    <row r="56" spans="1:22" x14ac:dyDescent="0.25">
      <c r="B56" s="251"/>
      <c r="C56" s="252">
        <v>5</v>
      </c>
      <c r="D56" s="231" t="s">
        <v>14</v>
      </c>
      <c r="E56" s="253"/>
      <c r="F56" s="468"/>
      <c r="G56" s="254"/>
      <c r="H56" s="254"/>
      <c r="I56" s="255">
        <f t="shared" ref="I56:M56" si="5">I57+I286+I486+I617+I762</f>
        <v>2247918603</v>
      </c>
      <c r="J56" s="255">
        <f t="shared" si="5"/>
        <v>0</v>
      </c>
      <c r="K56" s="255">
        <f t="shared" si="5"/>
        <v>0</v>
      </c>
      <c r="L56" s="255">
        <f t="shared" si="5"/>
        <v>0</v>
      </c>
      <c r="M56" s="255">
        <f t="shared" si="5"/>
        <v>0</v>
      </c>
      <c r="N56" s="255">
        <f t="shared" ref="N56:T56" si="6">N57+N286+N486+N617+N762</f>
        <v>2079391595</v>
      </c>
      <c r="O56" s="236">
        <f t="shared" si="1"/>
        <v>92.502975518104208</v>
      </c>
      <c r="P56" s="255">
        <f t="shared" si="6"/>
        <v>971185595</v>
      </c>
      <c r="Q56" s="255">
        <f t="shared" si="6"/>
        <v>761545292</v>
      </c>
      <c r="R56" s="255">
        <f t="shared" si="6"/>
        <v>17275375</v>
      </c>
      <c r="S56" s="255">
        <f t="shared" si="6"/>
        <v>77848533</v>
      </c>
      <c r="T56" s="255">
        <f t="shared" si="6"/>
        <v>251536800</v>
      </c>
      <c r="U56" s="254"/>
      <c r="V56" s="254"/>
    </row>
    <row r="57" spans="1:22" x14ac:dyDescent="0.25">
      <c r="B57" s="234">
        <v>1</v>
      </c>
      <c r="C57" s="256"/>
      <c r="D57" s="235" t="s">
        <v>288</v>
      </c>
      <c r="E57" s="257"/>
      <c r="F57" s="469"/>
      <c r="G57" s="254"/>
      <c r="H57" s="254"/>
      <c r="I57" s="258">
        <f t="shared" ref="I57" si="7">I58+I127+I154+I184+I260</f>
        <v>974018215</v>
      </c>
      <c r="J57" s="254"/>
      <c r="K57" s="254"/>
      <c r="L57" s="254"/>
      <c r="M57" s="254"/>
      <c r="N57" s="258">
        <f t="shared" ref="N57:T57" si="8">N58+N127+N154+N184+N260</f>
        <v>852799450</v>
      </c>
      <c r="O57" s="236">
        <f t="shared" si="1"/>
        <v>87.554774322161933</v>
      </c>
      <c r="P57" s="258">
        <f t="shared" si="8"/>
        <v>4720000</v>
      </c>
      <c r="Q57" s="258">
        <f t="shared" si="8"/>
        <v>747459792</v>
      </c>
      <c r="R57" s="258">
        <f t="shared" si="8"/>
        <v>2900375</v>
      </c>
      <c r="S57" s="258">
        <f t="shared" si="8"/>
        <v>66248533</v>
      </c>
      <c r="T57" s="258">
        <f t="shared" si="8"/>
        <v>31470750</v>
      </c>
      <c r="U57" s="254"/>
      <c r="V57" s="254"/>
    </row>
    <row r="58" spans="1:22" ht="36" customHeight="1" x14ac:dyDescent="0.25">
      <c r="B58" s="234" t="s">
        <v>289</v>
      </c>
      <c r="C58" s="259"/>
      <c r="D58" s="605" t="s">
        <v>290</v>
      </c>
      <c r="E58" s="606"/>
      <c r="F58" s="304"/>
      <c r="G58" s="254"/>
      <c r="H58" s="254"/>
      <c r="I58" s="258">
        <f>I59+I65+I71+I79+I100+I106+I118</f>
        <v>832701049</v>
      </c>
      <c r="J58" s="254"/>
      <c r="K58" s="254"/>
      <c r="L58" s="254"/>
      <c r="M58" s="254"/>
      <c r="N58" s="258">
        <f>N59+N65+N71+N79+N100+N106+N118</f>
        <v>792700042</v>
      </c>
      <c r="O58" s="236">
        <f t="shared" si="1"/>
        <v>95.196234345082459</v>
      </c>
      <c r="P58" s="258">
        <f t="shared" ref="P58:T58" si="9">P59+P65+P71+P79+P100+P106+P118</f>
        <v>0</v>
      </c>
      <c r="Q58" s="258">
        <f t="shared" si="9"/>
        <v>746484792</v>
      </c>
      <c r="R58" s="258">
        <f t="shared" si="9"/>
        <v>1526375</v>
      </c>
      <c r="S58" s="258">
        <f t="shared" si="9"/>
        <v>44688875</v>
      </c>
      <c r="T58" s="258">
        <f t="shared" si="9"/>
        <v>0</v>
      </c>
      <c r="U58" s="254"/>
      <c r="V58" s="254"/>
    </row>
    <row r="59" spans="1:22" ht="22.5" x14ac:dyDescent="0.25">
      <c r="B59" s="234" t="s">
        <v>291</v>
      </c>
      <c r="C59" s="259"/>
      <c r="D59" s="242"/>
      <c r="E59" s="260" t="s">
        <v>292</v>
      </c>
      <c r="F59" s="304" t="s">
        <v>1904</v>
      </c>
      <c r="G59" s="254"/>
      <c r="H59" s="254"/>
      <c r="I59" s="258">
        <f t="shared" ref="I59:I60" si="10">I60</f>
        <v>40950000</v>
      </c>
      <c r="J59" s="254"/>
      <c r="K59" s="254"/>
      <c r="L59" s="254"/>
      <c r="M59" s="254"/>
      <c r="N59" s="258">
        <f t="shared" ref="N59:T60" si="11">N60</f>
        <v>40572000</v>
      </c>
      <c r="O59" s="236">
        <f t="shared" si="1"/>
        <v>99.07692307692308</v>
      </c>
      <c r="P59" s="258">
        <f t="shared" si="11"/>
        <v>0</v>
      </c>
      <c r="Q59" s="258">
        <f t="shared" si="11"/>
        <v>40572000</v>
      </c>
      <c r="R59" s="258">
        <f t="shared" si="11"/>
        <v>0</v>
      </c>
      <c r="S59" s="258">
        <f t="shared" si="11"/>
        <v>0</v>
      </c>
      <c r="T59" s="258">
        <f t="shared" si="11"/>
        <v>0</v>
      </c>
      <c r="U59" s="254"/>
      <c r="V59" s="254"/>
    </row>
    <row r="60" spans="1:22" x14ac:dyDescent="0.25">
      <c r="B60" s="234" t="s">
        <v>291</v>
      </c>
      <c r="C60" s="234" t="s">
        <v>293</v>
      </c>
      <c r="D60" s="233"/>
      <c r="E60" s="261" t="s">
        <v>64</v>
      </c>
      <c r="F60" s="310"/>
      <c r="G60" s="254"/>
      <c r="H60" s="254"/>
      <c r="I60" s="258">
        <f t="shared" si="10"/>
        <v>40950000</v>
      </c>
      <c r="J60" s="254"/>
      <c r="K60" s="254"/>
      <c r="L60" s="254"/>
      <c r="M60" s="254"/>
      <c r="N60" s="258">
        <f t="shared" si="11"/>
        <v>40572000</v>
      </c>
      <c r="O60" s="236">
        <f t="shared" si="1"/>
        <v>99.07692307692308</v>
      </c>
      <c r="P60" s="258">
        <f t="shared" si="11"/>
        <v>0</v>
      </c>
      <c r="Q60" s="258">
        <f t="shared" si="11"/>
        <v>40572000</v>
      </c>
      <c r="R60" s="258">
        <f t="shared" si="11"/>
        <v>0</v>
      </c>
      <c r="S60" s="258">
        <f t="shared" si="11"/>
        <v>0</v>
      </c>
      <c r="T60" s="258">
        <f t="shared" si="11"/>
        <v>0</v>
      </c>
      <c r="U60" s="254"/>
      <c r="V60" s="254"/>
    </row>
    <row r="61" spans="1:22" ht="25.5" x14ac:dyDescent="0.25">
      <c r="B61" s="238" t="s">
        <v>291</v>
      </c>
      <c r="C61" s="238" t="s">
        <v>294</v>
      </c>
      <c r="D61" s="237"/>
      <c r="E61" s="262" t="s">
        <v>140</v>
      </c>
      <c r="F61" s="314"/>
      <c r="G61" s="254"/>
      <c r="H61" s="254"/>
      <c r="I61" s="263">
        <f t="shared" ref="I61" si="12">SUM(I62:I63)</f>
        <v>40950000</v>
      </c>
      <c r="J61" s="254"/>
      <c r="K61" s="254"/>
      <c r="L61" s="254"/>
      <c r="M61" s="254"/>
      <c r="N61" s="263">
        <f t="shared" ref="N61:T61" si="13">SUM(N62:N63)</f>
        <v>40572000</v>
      </c>
      <c r="O61" s="236">
        <f t="shared" si="1"/>
        <v>99.07692307692308</v>
      </c>
      <c r="P61" s="263">
        <f t="shared" si="13"/>
        <v>0</v>
      </c>
      <c r="Q61" s="263">
        <f t="shared" si="13"/>
        <v>40572000</v>
      </c>
      <c r="R61" s="263">
        <f t="shared" si="13"/>
        <v>0</v>
      </c>
      <c r="S61" s="263">
        <f t="shared" si="13"/>
        <v>0</v>
      </c>
      <c r="T61" s="263">
        <f t="shared" si="13"/>
        <v>0</v>
      </c>
      <c r="U61" s="254"/>
      <c r="V61" s="254"/>
    </row>
    <row r="62" spans="1:22" x14ac:dyDescent="0.25">
      <c r="B62" s="243" t="s">
        <v>291</v>
      </c>
      <c r="C62" s="243" t="s">
        <v>295</v>
      </c>
      <c r="D62" s="242"/>
      <c r="E62" s="264" t="s">
        <v>296</v>
      </c>
      <c r="F62" s="295"/>
      <c r="G62" s="254"/>
      <c r="H62" s="254"/>
      <c r="I62" s="265">
        <v>37800000</v>
      </c>
      <c r="J62" s="254"/>
      <c r="K62" s="254"/>
      <c r="L62" s="254"/>
      <c r="M62" s="254"/>
      <c r="N62" s="265">
        <v>37422000</v>
      </c>
      <c r="O62" s="236">
        <f t="shared" si="1"/>
        <v>99</v>
      </c>
      <c r="P62" s="265"/>
      <c r="Q62" s="265">
        <v>37422000</v>
      </c>
      <c r="R62" s="265"/>
      <c r="S62" s="265"/>
      <c r="T62" s="265"/>
      <c r="U62" s="254"/>
      <c r="V62" s="254"/>
    </row>
    <row r="63" spans="1:22" x14ac:dyDescent="0.25">
      <c r="B63" s="243" t="s">
        <v>291</v>
      </c>
      <c r="C63" s="243" t="s">
        <v>297</v>
      </c>
      <c r="D63" s="242"/>
      <c r="E63" s="264" t="s">
        <v>298</v>
      </c>
      <c r="F63" s="295"/>
      <c r="G63" s="254"/>
      <c r="H63" s="254"/>
      <c r="I63" s="265">
        <v>3150000</v>
      </c>
      <c r="J63" s="254"/>
      <c r="K63" s="254"/>
      <c r="L63" s="254"/>
      <c r="M63" s="254"/>
      <c r="N63" s="265">
        <v>3150000</v>
      </c>
      <c r="O63" s="236">
        <f t="shared" si="1"/>
        <v>100</v>
      </c>
      <c r="P63" s="265"/>
      <c r="Q63" s="265">
        <v>3150000</v>
      </c>
      <c r="R63" s="265"/>
      <c r="S63" s="265"/>
      <c r="T63" s="265"/>
      <c r="U63" s="254"/>
      <c r="V63" s="254"/>
    </row>
    <row r="64" spans="1:22" x14ac:dyDescent="0.25">
      <c r="B64" s="243"/>
      <c r="C64" s="243"/>
      <c r="D64" s="242"/>
      <c r="E64" s="264"/>
      <c r="F64" s="295"/>
      <c r="G64" s="254"/>
      <c r="H64" s="254"/>
      <c r="I64" s="265"/>
      <c r="J64" s="254"/>
      <c r="K64" s="254"/>
      <c r="L64" s="254"/>
      <c r="M64" s="254"/>
      <c r="N64" s="265"/>
      <c r="O64" s="236"/>
      <c r="P64" s="265"/>
      <c r="Q64" s="265"/>
      <c r="R64" s="265"/>
      <c r="S64" s="265"/>
      <c r="T64" s="265"/>
      <c r="U64" s="254"/>
      <c r="V64" s="254"/>
    </row>
    <row r="65" spans="2:22" ht="22.5" x14ac:dyDescent="0.25">
      <c r="B65" s="234" t="s">
        <v>299</v>
      </c>
      <c r="C65" s="259"/>
      <c r="D65" s="242"/>
      <c r="E65" s="260" t="s">
        <v>300</v>
      </c>
      <c r="F65" s="304" t="s">
        <v>1905</v>
      </c>
      <c r="G65" s="254"/>
      <c r="H65" s="254"/>
      <c r="I65" s="258">
        <f t="shared" ref="I65:I66" si="14">I66</f>
        <v>586980600</v>
      </c>
      <c r="J65" s="254"/>
      <c r="K65" s="254"/>
      <c r="L65" s="254"/>
      <c r="M65" s="254"/>
      <c r="N65" s="258">
        <f t="shared" ref="N65:T66" si="15">N66</f>
        <v>557314410</v>
      </c>
      <c r="O65" s="236">
        <f t="shared" si="1"/>
        <v>94.945967549864505</v>
      </c>
      <c r="P65" s="258">
        <f t="shared" si="15"/>
        <v>0</v>
      </c>
      <c r="Q65" s="258">
        <f t="shared" si="15"/>
        <v>557314410</v>
      </c>
      <c r="R65" s="258">
        <f t="shared" si="15"/>
        <v>0</v>
      </c>
      <c r="S65" s="258">
        <f t="shared" si="15"/>
        <v>0</v>
      </c>
      <c r="T65" s="258">
        <f t="shared" si="15"/>
        <v>0</v>
      </c>
      <c r="U65" s="254"/>
      <c r="V65" s="254"/>
    </row>
    <row r="66" spans="2:22" x14ac:dyDescent="0.25">
      <c r="B66" s="234" t="s">
        <v>299</v>
      </c>
      <c r="C66" s="234" t="s">
        <v>293</v>
      </c>
      <c r="D66" s="233"/>
      <c r="E66" s="261" t="s">
        <v>64</v>
      </c>
      <c r="F66" s="310"/>
      <c r="G66" s="254"/>
      <c r="H66" s="254"/>
      <c r="I66" s="258">
        <f t="shared" si="14"/>
        <v>586980600</v>
      </c>
      <c r="J66" s="254"/>
      <c r="K66" s="254"/>
      <c r="L66" s="254"/>
      <c r="M66" s="254"/>
      <c r="N66" s="258">
        <f t="shared" si="15"/>
        <v>557314410</v>
      </c>
      <c r="O66" s="236">
        <f t="shared" si="1"/>
        <v>94.945967549864505</v>
      </c>
      <c r="P66" s="258">
        <f t="shared" si="15"/>
        <v>0</v>
      </c>
      <c r="Q66" s="258">
        <f t="shared" si="15"/>
        <v>557314410</v>
      </c>
      <c r="R66" s="258">
        <f t="shared" si="15"/>
        <v>0</v>
      </c>
      <c r="S66" s="258">
        <f t="shared" si="15"/>
        <v>0</v>
      </c>
      <c r="T66" s="258">
        <f t="shared" si="15"/>
        <v>0</v>
      </c>
      <c r="U66" s="254"/>
      <c r="V66" s="254"/>
    </row>
    <row r="67" spans="2:22" ht="25.5" x14ac:dyDescent="0.25">
      <c r="B67" s="238" t="s">
        <v>299</v>
      </c>
      <c r="C67" s="238" t="s">
        <v>301</v>
      </c>
      <c r="D67" s="237"/>
      <c r="E67" s="262" t="s">
        <v>139</v>
      </c>
      <c r="F67" s="314"/>
      <c r="G67" s="254"/>
      <c r="H67" s="254"/>
      <c r="I67" s="263">
        <f t="shared" ref="I67" si="16">SUM(I68:I69)</f>
        <v>586980600</v>
      </c>
      <c r="J67" s="254"/>
      <c r="K67" s="254"/>
      <c r="L67" s="254"/>
      <c r="M67" s="254"/>
      <c r="N67" s="263">
        <f t="shared" ref="N67:T67" si="17">SUM(N68:N69)</f>
        <v>557314410</v>
      </c>
      <c r="O67" s="236">
        <f t="shared" si="1"/>
        <v>94.945967549864505</v>
      </c>
      <c r="P67" s="263">
        <f t="shared" si="17"/>
        <v>0</v>
      </c>
      <c r="Q67" s="263">
        <f t="shared" si="17"/>
        <v>557314410</v>
      </c>
      <c r="R67" s="263">
        <f t="shared" si="17"/>
        <v>0</v>
      </c>
      <c r="S67" s="263">
        <f t="shared" si="17"/>
        <v>0</v>
      </c>
      <c r="T67" s="263">
        <f t="shared" si="17"/>
        <v>0</v>
      </c>
      <c r="U67" s="254"/>
      <c r="V67" s="254"/>
    </row>
    <row r="68" spans="2:22" x14ac:dyDescent="0.25">
      <c r="B68" s="243" t="s">
        <v>299</v>
      </c>
      <c r="C68" s="243" t="s">
        <v>302</v>
      </c>
      <c r="D68" s="242"/>
      <c r="E68" s="264" t="s">
        <v>303</v>
      </c>
      <c r="F68" s="295"/>
      <c r="G68" s="254"/>
      <c r="H68" s="254"/>
      <c r="I68" s="265">
        <v>541655400</v>
      </c>
      <c r="J68" s="254"/>
      <c r="K68" s="254"/>
      <c r="L68" s="254"/>
      <c r="M68" s="254"/>
      <c r="N68" s="265">
        <v>514236210</v>
      </c>
      <c r="O68" s="236">
        <f t="shared" si="1"/>
        <v>94.937890400428032</v>
      </c>
      <c r="P68" s="265"/>
      <c r="Q68" s="265">
        <v>514236210</v>
      </c>
      <c r="R68" s="265"/>
      <c r="S68" s="265"/>
      <c r="T68" s="265"/>
      <c r="U68" s="254"/>
      <c r="V68" s="254"/>
    </row>
    <row r="69" spans="2:22" x14ac:dyDescent="0.25">
      <c r="B69" s="243" t="s">
        <v>299</v>
      </c>
      <c r="C69" s="243" t="s">
        <v>304</v>
      </c>
      <c r="D69" s="242"/>
      <c r="E69" s="264" t="s">
        <v>305</v>
      </c>
      <c r="F69" s="295"/>
      <c r="G69" s="254"/>
      <c r="H69" s="254"/>
      <c r="I69" s="265">
        <v>45325200</v>
      </c>
      <c r="J69" s="254"/>
      <c r="K69" s="254"/>
      <c r="L69" s="254"/>
      <c r="M69" s="254"/>
      <c r="N69" s="265">
        <v>43078200</v>
      </c>
      <c r="O69" s="236">
        <f t="shared" si="1"/>
        <v>95.042492917847028</v>
      </c>
      <c r="P69" s="265"/>
      <c r="Q69" s="265">
        <v>43078200</v>
      </c>
      <c r="R69" s="265"/>
      <c r="S69" s="265"/>
      <c r="T69" s="265"/>
      <c r="U69" s="254"/>
      <c r="V69" s="254"/>
    </row>
    <row r="70" spans="2:22" x14ac:dyDescent="0.25">
      <c r="B70" s="243"/>
      <c r="C70" s="243"/>
      <c r="D70" s="242"/>
      <c r="E70" s="264"/>
      <c r="F70" s="295"/>
      <c r="G70" s="254"/>
      <c r="H70" s="254"/>
      <c r="I70" s="265"/>
      <c r="J70" s="254"/>
      <c r="K70" s="254"/>
      <c r="L70" s="254"/>
      <c r="M70" s="254"/>
      <c r="N70" s="265"/>
      <c r="O70" s="236"/>
      <c r="P70" s="265"/>
      <c r="Q70" s="265"/>
      <c r="R70" s="265"/>
      <c r="S70" s="265"/>
      <c r="T70" s="265"/>
      <c r="U70" s="254"/>
      <c r="V70" s="254"/>
    </row>
    <row r="71" spans="2:22" ht="22.5" x14ac:dyDescent="0.25">
      <c r="B71" s="234" t="s">
        <v>306</v>
      </c>
      <c r="C71" s="259"/>
      <c r="D71" s="242"/>
      <c r="E71" s="260" t="s">
        <v>307</v>
      </c>
      <c r="F71" s="304" t="s">
        <v>1906</v>
      </c>
      <c r="G71" s="254"/>
      <c r="H71" s="254"/>
      <c r="I71" s="258">
        <f t="shared" ref="I71:I72" si="18">I72</f>
        <v>37128811</v>
      </c>
      <c r="J71" s="254"/>
      <c r="K71" s="254"/>
      <c r="L71" s="254"/>
      <c r="M71" s="254"/>
      <c r="N71" s="258">
        <f t="shared" ref="N71:T72" si="19">N72</f>
        <v>35726667</v>
      </c>
      <c r="O71" s="236">
        <f t="shared" si="1"/>
        <v>96.22356880752254</v>
      </c>
      <c r="P71" s="258">
        <f t="shared" si="19"/>
        <v>0</v>
      </c>
      <c r="Q71" s="258">
        <f t="shared" si="19"/>
        <v>35726667</v>
      </c>
      <c r="R71" s="258">
        <f t="shared" si="19"/>
        <v>0</v>
      </c>
      <c r="S71" s="258">
        <f t="shared" si="19"/>
        <v>0</v>
      </c>
      <c r="T71" s="258">
        <f t="shared" si="19"/>
        <v>0</v>
      </c>
      <c r="U71" s="254"/>
      <c r="V71" s="254"/>
    </row>
    <row r="72" spans="2:22" x14ac:dyDescent="0.25">
      <c r="B72" s="234" t="s">
        <v>306</v>
      </c>
      <c r="C72" s="234" t="s">
        <v>293</v>
      </c>
      <c r="D72" s="233"/>
      <c r="E72" s="261" t="s">
        <v>64</v>
      </c>
      <c r="F72" s="310"/>
      <c r="G72" s="254"/>
      <c r="H72" s="254"/>
      <c r="I72" s="258">
        <f t="shared" si="18"/>
        <v>37128811</v>
      </c>
      <c r="J72" s="254"/>
      <c r="K72" s="254"/>
      <c r="L72" s="254"/>
      <c r="M72" s="254"/>
      <c r="N72" s="258">
        <f t="shared" si="19"/>
        <v>35726667</v>
      </c>
      <c r="O72" s="236">
        <f t="shared" si="1"/>
        <v>96.22356880752254</v>
      </c>
      <c r="P72" s="258">
        <f t="shared" si="19"/>
        <v>0</v>
      </c>
      <c r="Q72" s="258">
        <f t="shared" si="19"/>
        <v>35726667</v>
      </c>
      <c r="R72" s="258">
        <f t="shared" si="19"/>
        <v>0</v>
      </c>
      <c r="S72" s="258">
        <f t="shared" si="19"/>
        <v>0</v>
      </c>
      <c r="T72" s="258">
        <f t="shared" si="19"/>
        <v>0</v>
      </c>
      <c r="U72" s="254"/>
      <c r="V72" s="254"/>
    </row>
    <row r="73" spans="2:22" ht="25.5" x14ac:dyDescent="0.25">
      <c r="B73" s="238" t="s">
        <v>306</v>
      </c>
      <c r="C73" s="238" t="s">
        <v>308</v>
      </c>
      <c r="D73" s="237"/>
      <c r="E73" s="262" t="s">
        <v>309</v>
      </c>
      <c r="F73" s="314"/>
      <c r="G73" s="254"/>
      <c r="H73" s="254"/>
      <c r="I73" s="263">
        <f t="shared" ref="I73" si="20">SUM(I74:I77)</f>
        <v>37128811</v>
      </c>
      <c r="J73" s="254"/>
      <c r="K73" s="254"/>
      <c r="L73" s="254"/>
      <c r="M73" s="254"/>
      <c r="N73" s="263">
        <f t="shared" ref="N73:T73" si="21">SUM(N74:N77)</f>
        <v>35726667</v>
      </c>
      <c r="O73" s="236">
        <f t="shared" si="1"/>
        <v>96.22356880752254</v>
      </c>
      <c r="P73" s="263">
        <f t="shared" si="21"/>
        <v>0</v>
      </c>
      <c r="Q73" s="263">
        <f t="shared" si="21"/>
        <v>35726667</v>
      </c>
      <c r="R73" s="263">
        <f t="shared" si="21"/>
        <v>0</v>
      </c>
      <c r="S73" s="263">
        <f t="shared" si="21"/>
        <v>0</v>
      </c>
      <c r="T73" s="263">
        <f t="shared" si="21"/>
        <v>0</v>
      </c>
      <c r="U73" s="254"/>
      <c r="V73" s="254"/>
    </row>
    <row r="74" spans="2:22" x14ac:dyDescent="0.25">
      <c r="B74" s="243" t="s">
        <v>306</v>
      </c>
      <c r="C74" s="243" t="s">
        <v>310</v>
      </c>
      <c r="D74" s="242"/>
      <c r="E74" s="264" t="s">
        <v>311</v>
      </c>
      <c r="F74" s="295"/>
      <c r="G74" s="254"/>
      <c r="H74" s="254"/>
      <c r="I74" s="265">
        <v>113400</v>
      </c>
      <c r="J74" s="254"/>
      <c r="K74" s="254"/>
      <c r="L74" s="254"/>
      <c r="M74" s="254"/>
      <c r="N74" s="265">
        <v>0</v>
      </c>
      <c r="O74" s="236"/>
      <c r="P74" s="265"/>
      <c r="Q74" s="265">
        <v>0</v>
      </c>
      <c r="R74" s="265"/>
      <c r="S74" s="265"/>
      <c r="T74" s="265"/>
      <c r="U74" s="254"/>
      <c r="V74" s="254"/>
    </row>
    <row r="75" spans="2:22" x14ac:dyDescent="0.25">
      <c r="B75" s="243" t="s">
        <v>306</v>
      </c>
      <c r="C75" s="243" t="s">
        <v>312</v>
      </c>
      <c r="D75" s="242"/>
      <c r="E75" s="264" t="s">
        <v>313</v>
      </c>
      <c r="F75" s="295"/>
      <c r="G75" s="254"/>
      <c r="H75" s="254"/>
      <c r="I75" s="265">
        <v>970656</v>
      </c>
      <c r="J75" s="254"/>
      <c r="K75" s="254"/>
      <c r="L75" s="254"/>
      <c r="M75" s="254"/>
      <c r="N75" s="265">
        <v>970656</v>
      </c>
      <c r="O75" s="236">
        <f t="shared" si="1"/>
        <v>100</v>
      </c>
      <c r="P75" s="265"/>
      <c r="Q75" s="265">
        <v>970656</v>
      </c>
      <c r="R75" s="265"/>
      <c r="S75" s="265"/>
      <c r="T75" s="265"/>
      <c r="U75" s="254"/>
      <c r="V75" s="254"/>
    </row>
    <row r="76" spans="2:22" x14ac:dyDescent="0.25">
      <c r="B76" s="243" t="s">
        <v>306</v>
      </c>
      <c r="C76" s="243" t="s">
        <v>314</v>
      </c>
      <c r="D76" s="242"/>
      <c r="E76" s="264" t="s">
        <v>315</v>
      </c>
      <c r="F76" s="295"/>
      <c r="G76" s="254"/>
      <c r="H76" s="254"/>
      <c r="I76" s="265">
        <v>2245320</v>
      </c>
      <c r="J76" s="254"/>
      <c r="K76" s="254"/>
      <c r="L76" s="254"/>
      <c r="M76" s="254"/>
      <c r="N76" s="265">
        <v>2358720</v>
      </c>
      <c r="O76" s="236">
        <f t="shared" si="1"/>
        <v>105.05050505050507</v>
      </c>
      <c r="P76" s="265"/>
      <c r="Q76" s="265">
        <v>2358720</v>
      </c>
      <c r="R76" s="265"/>
      <c r="S76" s="265"/>
      <c r="T76" s="265"/>
      <c r="U76" s="254"/>
      <c r="V76" s="254"/>
    </row>
    <row r="77" spans="2:22" ht="25.5" x14ac:dyDescent="0.25">
      <c r="B77" s="243" t="s">
        <v>306</v>
      </c>
      <c r="C77" s="243" t="s">
        <v>316</v>
      </c>
      <c r="D77" s="242"/>
      <c r="E77" s="266" t="s">
        <v>317</v>
      </c>
      <c r="F77" s="297"/>
      <c r="G77" s="254"/>
      <c r="H77" s="254"/>
      <c r="I77" s="265">
        <v>33799435</v>
      </c>
      <c r="J77" s="254"/>
      <c r="K77" s="254"/>
      <c r="L77" s="254"/>
      <c r="M77" s="254"/>
      <c r="N77" s="265">
        <v>32397291</v>
      </c>
      <c r="O77" s="236">
        <f t="shared" si="1"/>
        <v>95.85157562545055</v>
      </c>
      <c r="P77" s="265"/>
      <c r="Q77" s="265">
        <v>32397291</v>
      </c>
      <c r="R77" s="265"/>
      <c r="S77" s="265"/>
      <c r="T77" s="265"/>
      <c r="U77" s="254"/>
      <c r="V77" s="254"/>
    </row>
    <row r="78" spans="2:22" x14ac:dyDescent="0.25">
      <c r="B78" s="243"/>
      <c r="C78" s="243"/>
      <c r="D78" s="242"/>
      <c r="E78" s="264"/>
      <c r="F78" s="295"/>
      <c r="G78" s="254"/>
      <c r="H78" s="254"/>
      <c r="I78" s="265"/>
      <c r="J78" s="254"/>
      <c r="K78" s="254"/>
      <c r="L78" s="254"/>
      <c r="M78" s="254"/>
      <c r="N78" s="265"/>
      <c r="O78" s="236"/>
      <c r="P78" s="265"/>
      <c r="Q78" s="265"/>
      <c r="R78" s="265"/>
      <c r="S78" s="265"/>
      <c r="T78" s="265"/>
      <c r="U78" s="254"/>
      <c r="V78" s="254"/>
    </row>
    <row r="79" spans="2:22" ht="33.75" x14ac:dyDescent="0.25">
      <c r="B79" s="267" t="s">
        <v>318</v>
      </c>
      <c r="C79" s="259"/>
      <c r="D79" s="242"/>
      <c r="E79" s="260" t="s">
        <v>319</v>
      </c>
      <c r="F79" s="304" t="s">
        <v>1907</v>
      </c>
      <c r="G79" s="254"/>
      <c r="H79" s="254"/>
      <c r="I79" s="258">
        <f t="shared" ref="I79" si="22">I80</f>
        <v>94674549</v>
      </c>
      <c r="J79" s="254"/>
      <c r="K79" s="254"/>
      <c r="L79" s="254"/>
      <c r="M79" s="254"/>
      <c r="N79" s="258">
        <f t="shared" ref="N79:T79" si="23">N80</f>
        <v>86140465</v>
      </c>
      <c r="O79" s="236">
        <f t="shared" si="1"/>
        <v>90.985873088236204</v>
      </c>
      <c r="P79" s="258">
        <f t="shared" si="23"/>
        <v>0</v>
      </c>
      <c r="Q79" s="258">
        <f t="shared" si="23"/>
        <v>42244715</v>
      </c>
      <c r="R79" s="258">
        <f t="shared" si="23"/>
        <v>1526375</v>
      </c>
      <c r="S79" s="258">
        <f t="shared" si="23"/>
        <v>42369375</v>
      </c>
      <c r="T79" s="258">
        <f t="shared" si="23"/>
        <v>0</v>
      </c>
      <c r="U79" s="254"/>
      <c r="V79" s="254"/>
    </row>
    <row r="80" spans="2:22" x14ac:dyDescent="0.25">
      <c r="B80" s="234" t="s">
        <v>318</v>
      </c>
      <c r="C80" s="234" t="s">
        <v>320</v>
      </c>
      <c r="D80" s="233"/>
      <c r="E80" s="261" t="s">
        <v>65</v>
      </c>
      <c r="F80" s="310"/>
      <c r="G80" s="254"/>
      <c r="H80" s="254"/>
      <c r="I80" s="258">
        <f t="shared" ref="I80" si="24">I81+I87+I90+I93</f>
        <v>94674549</v>
      </c>
      <c r="J80" s="254"/>
      <c r="K80" s="254"/>
      <c r="L80" s="254"/>
      <c r="M80" s="254"/>
      <c r="N80" s="258">
        <f t="shared" ref="N80:T80" si="25">N81+N87+N90+N93</f>
        <v>86140465</v>
      </c>
      <c r="O80" s="236">
        <f t="shared" si="1"/>
        <v>90.985873088236204</v>
      </c>
      <c r="P80" s="258">
        <f t="shared" si="25"/>
        <v>0</v>
      </c>
      <c r="Q80" s="258">
        <f t="shared" si="25"/>
        <v>42244715</v>
      </c>
      <c r="R80" s="258">
        <f t="shared" si="25"/>
        <v>1526375</v>
      </c>
      <c r="S80" s="258">
        <f t="shared" si="25"/>
        <v>42369375</v>
      </c>
      <c r="T80" s="258">
        <f t="shared" si="25"/>
        <v>0</v>
      </c>
      <c r="U80" s="254"/>
      <c r="V80" s="254"/>
    </row>
    <row r="81" spans="2:22" x14ac:dyDescent="0.25">
      <c r="B81" s="238" t="s">
        <v>318</v>
      </c>
      <c r="C81" s="238" t="s">
        <v>321</v>
      </c>
      <c r="D81" s="237"/>
      <c r="E81" s="268" t="s">
        <v>322</v>
      </c>
      <c r="F81" s="470"/>
      <c r="G81" s="254"/>
      <c r="H81" s="254"/>
      <c r="I81" s="269">
        <f t="shared" ref="I81" si="26">SUM(I82:I86)</f>
        <v>35824549</v>
      </c>
      <c r="J81" s="254"/>
      <c r="K81" s="254"/>
      <c r="L81" s="254"/>
      <c r="M81" s="254"/>
      <c r="N81" s="269">
        <f t="shared" ref="N81:T81" si="27">SUM(N82:N86)</f>
        <v>34343250</v>
      </c>
      <c r="O81" s="236">
        <f t="shared" si="1"/>
        <v>95.865128685918705</v>
      </c>
      <c r="P81" s="269">
        <f t="shared" si="27"/>
        <v>0</v>
      </c>
      <c r="Q81" s="269">
        <f t="shared" si="27"/>
        <v>17047500</v>
      </c>
      <c r="R81" s="269">
        <f t="shared" si="27"/>
        <v>1526375</v>
      </c>
      <c r="S81" s="269">
        <f t="shared" si="27"/>
        <v>15769375</v>
      </c>
      <c r="T81" s="269">
        <f t="shared" si="27"/>
        <v>0</v>
      </c>
      <c r="U81" s="254"/>
      <c r="V81" s="254"/>
    </row>
    <row r="82" spans="2:22" ht="25.5" customHeight="1" x14ac:dyDescent="0.25">
      <c r="B82" s="243" t="s">
        <v>318</v>
      </c>
      <c r="C82" s="243" t="s">
        <v>323</v>
      </c>
      <c r="D82" s="242"/>
      <c r="E82" s="266" t="s">
        <v>324</v>
      </c>
      <c r="F82" s="297"/>
      <c r="G82" s="254"/>
      <c r="H82" s="254"/>
      <c r="I82" s="265">
        <v>6412500</v>
      </c>
      <c r="J82" s="254"/>
      <c r="K82" s="254"/>
      <c r="L82" s="254"/>
      <c r="M82" s="254"/>
      <c r="N82" s="265">
        <v>6412000</v>
      </c>
      <c r="O82" s="236">
        <f t="shared" si="1"/>
        <v>99.992202729044834</v>
      </c>
      <c r="P82" s="265"/>
      <c r="Q82" s="265">
        <v>6000000</v>
      </c>
      <c r="R82" s="265">
        <v>412000</v>
      </c>
      <c r="S82" s="265"/>
      <c r="T82" s="265"/>
      <c r="U82" s="254"/>
      <c r="V82" s="254"/>
    </row>
    <row r="83" spans="2:22" ht="25.5" x14ac:dyDescent="0.25">
      <c r="B83" s="243" t="s">
        <v>318</v>
      </c>
      <c r="C83" s="243" t="s">
        <v>325</v>
      </c>
      <c r="D83" s="242"/>
      <c r="E83" s="266" t="s">
        <v>326</v>
      </c>
      <c r="F83" s="297"/>
      <c r="G83" s="254"/>
      <c r="H83" s="254"/>
      <c r="I83" s="265">
        <v>492268</v>
      </c>
      <c r="J83" s="254"/>
      <c r="K83" s="254"/>
      <c r="L83" s="254"/>
      <c r="M83" s="254"/>
      <c r="N83" s="265">
        <v>490000</v>
      </c>
      <c r="O83" s="236">
        <f t="shared" si="1"/>
        <v>99.539275354075414</v>
      </c>
      <c r="P83" s="265"/>
      <c r="Q83" s="265"/>
      <c r="R83" s="265">
        <f>N83</f>
        <v>490000</v>
      </c>
      <c r="S83" s="265"/>
      <c r="T83" s="265"/>
      <c r="U83" s="254"/>
      <c r="V83" s="254"/>
    </row>
    <row r="84" spans="2:22" ht="24.75" customHeight="1" x14ac:dyDescent="0.25">
      <c r="B84" s="243" t="s">
        <v>318</v>
      </c>
      <c r="C84" s="243" t="s">
        <v>327</v>
      </c>
      <c r="D84" s="242"/>
      <c r="E84" s="266" t="s">
        <v>328</v>
      </c>
      <c r="F84" s="297"/>
      <c r="G84" s="254"/>
      <c r="H84" s="254"/>
      <c r="I84" s="265">
        <v>3899781</v>
      </c>
      <c r="J84" s="254"/>
      <c r="K84" s="254"/>
      <c r="L84" s="254"/>
      <c r="M84" s="254"/>
      <c r="N84" s="265">
        <v>3899500</v>
      </c>
      <c r="O84" s="236">
        <f t="shared" si="1"/>
        <v>99.992794467176495</v>
      </c>
      <c r="P84" s="265"/>
      <c r="Q84" s="265">
        <f>N84-S84</f>
        <v>3240000</v>
      </c>
      <c r="R84" s="265"/>
      <c r="S84" s="265">
        <v>659500</v>
      </c>
      <c r="T84" s="265"/>
      <c r="U84" s="254"/>
      <c r="V84" s="254"/>
    </row>
    <row r="85" spans="2:22" ht="23.25" customHeight="1" x14ac:dyDescent="0.25">
      <c r="B85" s="243" t="s">
        <v>318</v>
      </c>
      <c r="C85" s="243" t="s">
        <v>329</v>
      </c>
      <c r="D85" s="242"/>
      <c r="E85" s="266" t="s">
        <v>330</v>
      </c>
      <c r="F85" s="297"/>
      <c r="G85" s="254"/>
      <c r="H85" s="254"/>
      <c r="I85" s="265">
        <v>8640000</v>
      </c>
      <c r="J85" s="254"/>
      <c r="K85" s="254"/>
      <c r="L85" s="254"/>
      <c r="M85" s="254"/>
      <c r="N85" s="265">
        <v>7807500</v>
      </c>
      <c r="O85" s="236">
        <f t="shared" si="1"/>
        <v>90.364583333333343</v>
      </c>
      <c r="P85" s="265"/>
      <c r="Q85" s="265">
        <f>N85</f>
        <v>7807500</v>
      </c>
      <c r="R85" s="265"/>
      <c r="S85" s="265"/>
      <c r="T85" s="265"/>
      <c r="U85" s="254"/>
      <c r="V85" s="254"/>
    </row>
    <row r="86" spans="2:22" x14ac:dyDescent="0.25">
      <c r="B86" s="243" t="s">
        <v>318</v>
      </c>
      <c r="C86" s="243" t="s">
        <v>848</v>
      </c>
      <c r="D86" s="242"/>
      <c r="E86" s="266" t="s">
        <v>849</v>
      </c>
      <c r="F86" s="297"/>
      <c r="G86" s="254"/>
      <c r="H86" s="254"/>
      <c r="I86" s="265">
        <v>16380000</v>
      </c>
      <c r="J86" s="254"/>
      <c r="K86" s="254"/>
      <c r="L86" s="254"/>
      <c r="M86" s="254"/>
      <c r="N86" s="265">
        <v>15734250</v>
      </c>
      <c r="O86" s="236">
        <f t="shared" si="1"/>
        <v>96.057692307692307</v>
      </c>
      <c r="P86" s="265"/>
      <c r="Q86" s="265"/>
      <c r="R86" s="265">
        <v>624375</v>
      </c>
      <c r="S86" s="265">
        <f>N86-R86</f>
        <v>15109875</v>
      </c>
      <c r="T86" s="265"/>
      <c r="U86" s="254"/>
      <c r="V86" s="254"/>
    </row>
    <row r="87" spans="2:22" x14ac:dyDescent="0.25">
      <c r="B87" s="238" t="s">
        <v>318</v>
      </c>
      <c r="C87" s="238" t="s">
        <v>331</v>
      </c>
      <c r="D87" s="237"/>
      <c r="E87" s="268" t="s">
        <v>79</v>
      </c>
      <c r="F87" s="470"/>
      <c r="G87" s="254"/>
      <c r="H87" s="254"/>
      <c r="I87" s="270">
        <f t="shared" ref="I87" si="28">SUM(I88:I89)</f>
        <v>52100000</v>
      </c>
      <c r="J87" s="254"/>
      <c r="K87" s="254"/>
      <c r="L87" s="254"/>
      <c r="M87" s="254"/>
      <c r="N87" s="270">
        <f t="shared" ref="N87:T87" si="29">SUM(N88:N89)</f>
        <v>47500000</v>
      </c>
      <c r="O87" s="236">
        <f t="shared" si="1"/>
        <v>91.170825335892516</v>
      </c>
      <c r="P87" s="270">
        <f t="shared" si="29"/>
        <v>0</v>
      </c>
      <c r="Q87" s="270">
        <f t="shared" si="29"/>
        <v>20900000</v>
      </c>
      <c r="R87" s="270">
        <f t="shared" si="29"/>
        <v>0</v>
      </c>
      <c r="S87" s="270">
        <f t="shared" si="29"/>
        <v>26600000</v>
      </c>
      <c r="T87" s="270">
        <f t="shared" si="29"/>
        <v>0</v>
      </c>
      <c r="U87" s="254"/>
      <c r="V87" s="254"/>
    </row>
    <row r="88" spans="2:22" ht="25.5" x14ac:dyDescent="0.25">
      <c r="B88" s="243" t="s">
        <v>318</v>
      </c>
      <c r="C88" s="243" t="s">
        <v>332</v>
      </c>
      <c r="D88" s="242"/>
      <c r="E88" s="266" t="s">
        <v>333</v>
      </c>
      <c r="F88" s="297"/>
      <c r="G88" s="254"/>
      <c r="H88" s="254"/>
      <c r="I88" s="265">
        <v>23100000</v>
      </c>
      <c r="J88" s="254"/>
      <c r="K88" s="254"/>
      <c r="L88" s="254"/>
      <c r="M88" s="254"/>
      <c r="N88" s="265">
        <v>20900000</v>
      </c>
      <c r="O88" s="236">
        <f t="shared" ref="O88:O152" si="30">N88/I88*100</f>
        <v>90.476190476190482</v>
      </c>
      <c r="P88" s="265"/>
      <c r="Q88" s="265">
        <f>N88</f>
        <v>20900000</v>
      </c>
      <c r="R88" s="265"/>
      <c r="S88" s="265"/>
      <c r="T88" s="265"/>
      <c r="U88" s="254"/>
      <c r="V88" s="254"/>
    </row>
    <row r="89" spans="2:22" x14ac:dyDescent="0.25">
      <c r="B89" s="243" t="s">
        <v>318</v>
      </c>
      <c r="C89" s="243" t="s">
        <v>358</v>
      </c>
      <c r="D89" s="242"/>
      <c r="E89" s="264" t="s">
        <v>850</v>
      </c>
      <c r="F89" s="295"/>
      <c r="G89" s="254"/>
      <c r="H89" s="254"/>
      <c r="I89" s="265">
        <v>29000000</v>
      </c>
      <c r="J89" s="254"/>
      <c r="K89" s="254"/>
      <c r="L89" s="254"/>
      <c r="M89" s="254"/>
      <c r="N89" s="265">
        <v>26600000</v>
      </c>
      <c r="O89" s="236">
        <f t="shared" si="30"/>
        <v>91.724137931034477</v>
      </c>
      <c r="P89" s="265"/>
      <c r="Q89" s="265"/>
      <c r="R89" s="265"/>
      <c r="S89" s="265">
        <f>N89</f>
        <v>26600000</v>
      </c>
      <c r="T89" s="265"/>
      <c r="U89" s="254"/>
      <c r="V89" s="254"/>
    </row>
    <row r="90" spans="2:22" x14ac:dyDescent="0.25">
      <c r="B90" s="238" t="s">
        <v>318</v>
      </c>
      <c r="C90" s="238" t="s">
        <v>334</v>
      </c>
      <c r="D90" s="237"/>
      <c r="E90" s="268" t="s">
        <v>141</v>
      </c>
      <c r="F90" s="470"/>
      <c r="G90" s="254"/>
      <c r="H90" s="254"/>
      <c r="I90" s="263">
        <f t="shared" ref="I90" si="31">SUM(I91:I92)</f>
        <v>1780000</v>
      </c>
      <c r="J90" s="254"/>
      <c r="K90" s="254"/>
      <c r="L90" s="254"/>
      <c r="M90" s="254"/>
      <c r="N90" s="263">
        <f t="shared" ref="N90:T90" si="32">SUM(N91:N92)</f>
        <v>1780000</v>
      </c>
      <c r="O90" s="236">
        <f t="shared" si="30"/>
        <v>100</v>
      </c>
      <c r="P90" s="263">
        <f t="shared" si="32"/>
        <v>0</v>
      </c>
      <c r="Q90" s="263">
        <f t="shared" si="32"/>
        <v>1780000</v>
      </c>
      <c r="R90" s="263">
        <f t="shared" si="32"/>
        <v>0</v>
      </c>
      <c r="S90" s="263">
        <f t="shared" si="32"/>
        <v>0</v>
      </c>
      <c r="T90" s="263">
        <f t="shared" si="32"/>
        <v>0</v>
      </c>
      <c r="U90" s="254"/>
      <c r="V90" s="254"/>
    </row>
    <row r="91" spans="2:22" ht="25.5" x14ac:dyDescent="0.25">
      <c r="B91" s="243" t="s">
        <v>318</v>
      </c>
      <c r="C91" s="243" t="s">
        <v>335</v>
      </c>
      <c r="D91" s="242"/>
      <c r="E91" s="266" t="s">
        <v>336</v>
      </c>
      <c r="F91" s="297"/>
      <c r="G91" s="254"/>
      <c r="H91" s="254"/>
      <c r="I91" s="265">
        <v>1280000</v>
      </c>
      <c r="J91" s="254"/>
      <c r="K91" s="254"/>
      <c r="L91" s="254"/>
      <c r="M91" s="254"/>
      <c r="N91" s="265">
        <v>1280000</v>
      </c>
      <c r="O91" s="236">
        <f t="shared" si="30"/>
        <v>100</v>
      </c>
      <c r="P91" s="265"/>
      <c r="Q91" s="265">
        <v>1280000</v>
      </c>
      <c r="R91" s="265"/>
      <c r="S91" s="265"/>
      <c r="T91" s="265"/>
      <c r="U91" s="254"/>
      <c r="V91" s="254"/>
    </row>
    <row r="92" spans="2:22" ht="25.5" x14ac:dyDescent="0.25">
      <c r="B92" s="271" t="s">
        <v>318</v>
      </c>
      <c r="C92" s="271" t="s">
        <v>337</v>
      </c>
      <c r="D92" s="272"/>
      <c r="E92" s="273" t="s">
        <v>338</v>
      </c>
      <c r="F92" s="297"/>
      <c r="G92" s="254"/>
      <c r="H92" s="254"/>
      <c r="I92" s="265">
        <v>500000</v>
      </c>
      <c r="J92" s="254"/>
      <c r="K92" s="254"/>
      <c r="L92" s="254"/>
      <c r="M92" s="254"/>
      <c r="N92" s="265">
        <v>500000</v>
      </c>
      <c r="O92" s="236">
        <f t="shared" si="30"/>
        <v>100</v>
      </c>
      <c r="P92" s="265"/>
      <c r="Q92" s="265">
        <v>500000</v>
      </c>
      <c r="R92" s="265"/>
      <c r="S92" s="265"/>
      <c r="T92" s="265"/>
      <c r="U92" s="254"/>
      <c r="V92" s="254"/>
    </row>
    <row r="93" spans="2:22" x14ac:dyDescent="0.25">
      <c r="B93" s="274" t="s">
        <v>318</v>
      </c>
      <c r="C93" s="274" t="s">
        <v>339</v>
      </c>
      <c r="D93" s="275"/>
      <c r="E93" s="276" t="s">
        <v>76</v>
      </c>
      <c r="F93" s="471"/>
      <c r="G93" s="254"/>
      <c r="H93" s="254"/>
      <c r="I93" s="263">
        <f>SUM(I94:I98)</f>
        <v>4970000</v>
      </c>
      <c r="J93" s="254"/>
      <c r="K93" s="254"/>
      <c r="L93" s="254"/>
      <c r="M93" s="254"/>
      <c r="N93" s="263">
        <f>SUM(N94:N98)</f>
        <v>2517215</v>
      </c>
      <c r="O93" s="236">
        <f t="shared" si="30"/>
        <v>50.648189134808852</v>
      </c>
      <c r="P93" s="263">
        <f t="shared" ref="P93:T93" si="33">SUM(P94:P98)</f>
        <v>0</v>
      </c>
      <c r="Q93" s="263">
        <f t="shared" si="33"/>
        <v>2517215</v>
      </c>
      <c r="R93" s="263">
        <f t="shared" si="33"/>
        <v>0</v>
      </c>
      <c r="S93" s="263">
        <f t="shared" si="33"/>
        <v>0</v>
      </c>
      <c r="T93" s="263">
        <f t="shared" si="33"/>
        <v>0</v>
      </c>
      <c r="U93" s="254"/>
      <c r="V93" s="254"/>
    </row>
    <row r="94" spans="2:22" x14ac:dyDescent="0.25">
      <c r="B94" s="243" t="s">
        <v>318</v>
      </c>
      <c r="C94" s="243" t="s">
        <v>340</v>
      </c>
      <c r="D94" s="242"/>
      <c r="E94" s="264" t="s">
        <v>341</v>
      </c>
      <c r="F94" s="295"/>
      <c r="G94" s="254"/>
      <c r="H94" s="254"/>
      <c r="I94" s="265">
        <v>3120000</v>
      </c>
      <c r="J94" s="254"/>
      <c r="K94" s="254"/>
      <c r="L94" s="254"/>
      <c r="M94" s="254"/>
      <c r="N94" s="265">
        <v>1137515</v>
      </c>
      <c r="O94" s="236">
        <f t="shared" si="30"/>
        <v>36.458814102564105</v>
      </c>
      <c r="P94" s="265"/>
      <c r="Q94" s="265">
        <f>N94</f>
        <v>1137515</v>
      </c>
      <c r="R94" s="265"/>
      <c r="S94" s="265"/>
      <c r="T94" s="265"/>
      <c r="U94" s="254"/>
      <c r="V94" s="254"/>
    </row>
    <row r="95" spans="2:22" x14ac:dyDescent="0.25">
      <c r="B95" s="243" t="s">
        <v>318</v>
      </c>
      <c r="C95" s="243" t="s">
        <v>342</v>
      </c>
      <c r="D95" s="242"/>
      <c r="E95" s="264" t="s">
        <v>343</v>
      </c>
      <c r="F95" s="295"/>
      <c r="G95" s="254"/>
      <c r="H95" s="254"/>
      <c r="I95" s="265">
        <v>1200000</v>
      </c>
      <c r="J95" s="254"/>
      <c r="K95" s="254"/>
      <c r="L95" s="254"/>
      <c r="M95" s="254"/>
      <c r="N95" s="265">
        <v>1200000</v>
      </c>
      <c r="O95" s="236">
        <f t="shared" si="30"/>
        <v>100</v>
      </c>
      <c r="P95" s="265"/>
      <c r="Q95" s="265">
        <v>1200000</v>
      </c>
      <c r="R95" s="265"/>
      <c r="S95" s="265"/>
      <c r="T95" s="265"/>
      <c r="U95" s="254"/>
      <c r="V95" s="254"/>
    </row>
    <row r="96" spans="2:22" x14ac:dyDescent="0.25">
      <c r="B96" s="243" t="s">
        <v>318</v>
      </c>
      <c r="C96" s="243" t="s">
        <v>344</v>
      </c>
      <c r="D96" s="242"/>
      <c r="E96" s="264" t="s">
        <v>345</v>
      </c>
      <c r="F96" s="295"/>
      <c r="G96" s="254"/>
      <c r="H96" s="254"/>
      <c r="I96" s="265"/>
      <c r="J96" s="254"/>
      <c r="K96" s="254"/>
      <c r="L96" s="254"/>
      <c r="M96" s="254"/>
      <c r="N96" s="265"/>
      <c r="O96" s="236"/>
      <c r="P96" s="265"/>
      <c r="Q96" s="265"/>
      <c r="R96" s="265"/>
      <c r="S96" s="265"/>
      <c r="T96" s="265"/>
      <c r="U96" s="254"/>
      <c r="V96" s="254"/>
    </row>
    <row r="97" spans="2:22" x14ac:dyDescent="0.25">
      <c r="B97" s="243" t="s">
        <v>318</v>
      </c>
      <c r="C97" s="243" t="s">
        <v>346</v>
      </c>
      <c r="D97" s="242"/>
      <c r="E97" s="264" t="s">
        <v>347</v>
      </c>
      <c r="F97" s="295"/>
      <c r="G97" s="254"/>
      <c r="H97" s="254"/>
      <c r="I97" s="265">
        <v>650000</v>
      </c>
      <c r="J97" s="254"/>
      <c r="K97" s="254"/>
      <c r="L97" s="254"/>
      <c r="M97" s="254"/>
      <c r="N97" s="265">
        <v>179700</v>
      </c>
      <c r="O97" s="236">
        <f t="shared" si="30"/>
        <v>27.646153846153847</v>
      </c>
      <c r="P97" s="265"/>
      <c r="Q97" s="265">
        <f>N97</f>
        <v>179700</v>
      </c>
      <c r="R97" s="265"/>
      <c r="S97" s="265"/>
      <c r="T97" s="265"/>
      <c r="U97" s="254"/>
      <c r="V97" s="254"/>
    </row>
    <row r="98" spans="2:22" x14ac:dyDescent="0.25">
      <c r="B98" s="243" t="s">
        <v>318</v>
      </c>
      <c r="C98" s="243" t="s">
        <v>851</v>
      </c>
      <c r="D98" s="242"/>
      <c r="E98" s="264" t="s">
        <v>852</v>
      </c>
      <c r="F98" s="295"/>
      <c r="G98" s="254"/>
      <c r="H98" s="254"/>
      <c r="I98" s="265">
        <v>0</v>
      </c>
      <c r="J98" s="254"/>
      <c r="K98" s="254"/>
      <c r="L98" s="254"/>
      <c r="M98" s="254"/>
      <c r="N98" s="265">
        <v>0</v>
      </c>
      <c r="O98" s="236" t="e">
        <f t="shared" si="30"/>
        <v>#DIV/0!</v>
      </c>
      <c r="P98" s="265">
        <v>0</v>
      </c>
      <c r="Q98" s="265">
        <v>0</v>
      </c>
      <c r="R98" s="265">
        <v>0</v>
      </c>
      <c r="S98" s="265">
        <v>0</v>
      </c>
      <c r="T98" s="265">
        <v>0</v>
      </c>
      <c r="U98" s="254"/>
      <c r="V98" s="254"/>
    </row>
    <row r="99" spans="2:22" ht="67.5" customHeight="1" x14ac:dyDescent="0.25">
      <c r="B99" s="243"/>
      <c r="C99" s="243"/>
      <c r="D99" s="242"/>
      <c r="E99" s="264"/>
      <c r="F99" s="295"/>
      <c r="G99" s="254"/>
      <c r="H99" s="254"/>
      <c r="I99" s="265"/>
      <c r="J99" s="254"/>
      <c r="K99" s="254"/>
      <c r="L99" s="254"/>
      <c r="M99" s="254"/>
      <c r="N99" s="265"/>
      <c r="O99" s="236"/>
      <c r="P99" s="265"/>
      <c r="Q99" s="265"/>
      <c r="R99" s="265"/>
      <c r="S99" s="265"/>
      <c r="T99" s="265"/>
      <c r="U99" s="254"/>
      <c r="V99" s="254"/>
    </row>
    <row r="100" spans="2:22" ht="22.5" x14ac:dyDescent="0.25">
      <c r="B100" s="234" t="s">
        <v>348</v>
      </c>
      <c r="C100" s="259"/>
      <c r="D100" s="242"/>
      <c r="E100" s="261" t="s">
        <v>349</v>
      </c>
      <c r="F100" s="304" t="s">
        <v>1908</v>
      </c>
      <c r="G100" s="254"/>
      <c r="H100" s="254"/>
      <c r="I100" s="258">
        <f t="shared" ref="I100:I101" si="34">I101</f>
        <v>53950000</v>
      </c>
      <c r="J100" s="254"/>
      <c r="K100" s="254"/>
      <c r="L100" s="254"/>
      <c r="M100" s="254"/>
      <c r="N100" s="258">
        <f t="shared" ref="N100:T101" si="35">N101</f>
        <v>53950000</v>
      </c>
      <c r="O100" s="236">
        <f t="shared" si="30"/>
        <v>100</v>
      </c>
      <c r="P100" s="258">
        <f t="shared" si="35"/>
        <v>0</v>
      </c>
      <c r="Q100" s="258">
        <f t="shared" si="35"/>
        <v>53950000</v>
      </c>
      <c r="R100" s="258">
        <f t="shared" si="35"/>
        <v>0</v>
      </c>
      <c r="S100" s="258">
        <f t="shared" si="35"/>
        <v>0</v>
      </c>
      <c r="T100" s="258">
        <f t="shared" si="35"/>
        <v>0</v>
      </c>
      <c r="U100" s="254"/>
      <c r="V100" s="254"/>
    </row>
    <row r="101" spans="2:22" x14ac:dyDescent="0.25">
      <c r="B101" s="234" t="s">
        <v>348</v>
      </c>
      <c r="C101" s="234" t="s">
        <v>293</v>
      </c>
      <c r="D101" s="233"/>
      <c r="E101" s="261" t="s">
        <v>64</v>
      </c>
      <c r="F101" s="310"/>
      <c r="G101" s="254"/>
      <c r="H101" s="254"/>
      <c r="I101" s="258">
        <f t="shared" si="34"/>
        <v>53950000</v>
      </c>
      <c r="J101" s="254"/>
      <c r="K101" s="254"/>
      <c r="L101" s="254"/>
      <c r="M101" s="254"/>
      <c r="N101" s="258">
        <f t="shared" si="35"/>
        <v>53950000</v>
      </c>
      <c r="O101" s="236">
        <f t="shared" si="30"/>
        <v>100</v>
      </c>
      <c r="P101" s="258">
        <f t="shared" si="35"/>
        <v>0</v>
      </c>
      <c r="Q101" s="258">
        <f t="shared" si="35"/>
        <v>53950000</v>
      </c>
      <c r="R101" s="258">
        <f t="shared" si="35"/>
        <v>0</v>
      </c>
      <c r="S101" s="258">
        <f t="shared" si="35"/>
        <v>0</v>
      </c>
      <c r="T101" s="258">
        <f t="shared" si="35"/>
        <v>0</v>
      </c>
      <c r="U101" s="254"/>
      <c r="V101" s="254"/>
    </row>
    <row r="102" spans="2:22" x14ac:dyDescent="0.25">
      <c r="B102" s="238" t="s">
        <v>348</v>
      </c>
      <c r="C102" s="238" t="s">
        <v>350</v>
      </c>
      <c r="D102" s="237"/>
      <c r="E102" s="268" t="s">
        <v>142</v>
      </c>
      <c r="F102" s="470"/>
      <c r="G102" s="254"/>
      <c r="H102" s="254"/>
      <c r="I102" s="263">
        <f t="shared" ref="I102" si="36">SUM(I103:I104)</f>
        <v>53950000</v>
      </c>
      <c r="J102" s="254"/>
      <c r="K102" s="254"/>
      <c r="L102" s="254"/>
      <c r="M102" s="254"/>
      <c r="N102" s="263">
        <f t="shared" ref="N102:T102" si="37">SUM(N103:N104)</f>
        <v>53950000</v>
      </c>
      <c r="O102" s="236">
        <f t="shared" si="30"/>
        <v>100</v>
      </c>
      <c r="P102" s="263">
        <f t="shared" si="37"/>
        <v>0</v>
      </c>
      <c r="Q102" s="263">
        <f t="shared" si="37"/>
        <v>53950000</v>
      </c>
      <c r="R102" s="263">
        <f t="shared" si="37"/>
        <v>0</v>
      </c>
      <c r="S102" s="263">
        <f t="shared" si="37"/>
        <v>0</v>
      </c>
      <c r="T102" s="263">
        <f t="shared" si="37"/>
        <v>0</v>
      </c>
      <c r="U102" s="254"/>
      <c r="V102" s="254"/>
    </row>
    <row r="103" spans="2:22" x14ac:dyDescent="0.25">
      <c r="B103" s="243" t="s">
        <v>348</v>
      </c>
      <c r="C103" s="243" t="s">
        <v>351</v>
      </c>
      <c r="D103" s="242"/>
      <c r="E103" s="264" t="s">
        <v>352</v>
      </c>
      <c r="F103" s="295"/>
      <c r="G103" s="254"/>
      <c r="H103" s="254"/>
      <c r="I103" s="265">
        <v>49800000</v>
      </c>
      <c r="J103" s="254"/>
      <c r="K103" s="254"/>
      <c r="L103" s="254"/>
      <c r="M103" s="254"/>
      <c r="N103" s="265">
        <v>49800000</v>
      </c>
      <c r="O103" s="236">
        <f t="shared" si="30"/>
        <v>100</v>
      </c>
      <c r="P103" s="265"/>
      <c r="Q103" s="265">
        <v>49800000</v>
      </c>
      <c r="R103" s="265"/>
      <c r="S103" s="265"/>
      <c r="T103" s="265"/>
      <c r="U103" s="254"/>
      <c r="V103" s="254"/>
    </row>
    <row r="104" spans="2:22" x14ac:dyDescent="0.25">
      <c r="B104" s="243" t="s">
        <v>348</v>
      </c>
      <c r="C104" s="243" t="s">
        <v>353</v>
      </c>
      <c r="D104" s="242"/>
      <c r="E104" s="264" t="s">
        <v>354</v>
      </c>
      <c r="F104" s="295"/>
      <c r="G104" s="254"/>
      <c r="H104" s="254"/>
      <c r="I104" s="265">
        <v>4150000</v>
      </c>
      <c r="J104" s="254"/>
      <c r="K104" s="254"/>
      <c r="L104" s="254"/>
      <c r="M104" s="254"/>
      <c r="N104" s="265">
        <v>4150000</v>
      </c>
      <c r="O104" s="236">
        <f t="shared" si="30"/>
        <v>100</v>
      </c>
      <c r="P104" s="265"/>
      <c r="Q104" s="265">
        <v>4150000</v>
      </c>
      <c r="R104" s="265"/>
      <c r="S104" s="265"/>
      <c r="T104" s="265"/>
      <c r="U104" s="254"/>
      <c r="V104" s="254"/>
    </row>
    <row r="105" spans="2:22" x14ac:dyDescent="0.25">
      <c r="B105" s="243"/>
      <c r="C105" s="243"/>
      <c r="D105" s="242"/>
      <c r="E105" s="264"/>
      <c r="F105" s="295"/>
      <c r="G105" s="254"/>
      <c r="H105" s="254"/>
      <c r="I105" s="265"/>
      <c r="J105" s="254"/>
      <c r="K105" s="254"/>
      <c r="L105" s="254"/>
      <c r="M105" s="254"/>
      <c r="N105" s="265"/>
      <c r="O105" s="236"/>
      <c r="P105" s="265"/>
      <c r="Q105" s="265"/>
      <c r="R105" s="265"/>
      <c r="S105" s="265"/>
      <c r="T105" s="265"/>
      <c r="U105" s="254"/>
      <c r="V105" s="254"/>
    </row>
    <row r="106" spans="2:22" ht="33.75" x14ac:dyDescent="0.25">
      <c r="B106" s="234" t="s">
        <v>355</v>
      </c>
      <c r="C106" s="256"/>
      <c r="D106" s="233"/>
      <c r="E106" s="260" t="s">
        <v>853</v>
      </c>
      <c r="F106" s="304" t="s">
        <v>1909</v>
      </c>
      <c r="G106" s="254"/>
      <c r="H106" s="254"/>
      <c r="I106" s="258">
        <f t="shared" ref="I106" si="38">I107</f>
        <v>2339600</v>
      </c>
      <c r="J106" s="254"/>
      <c r="K106" s="254"/>
      <c r="L106" s="254"/>
      <c r="M106" s="254"/>
      <c r="N106" s="258">
        <f t="shared" ref="N106:T106" si="39">N107</f>
        <v>2319500</v>
      </c>
      <c r="O106" s="236">
        <f t="shared" si="30"/>
        <v>99.140878782697897</v>
      </c>
      <c r="P106" s="258">
        <f t="shared" si="39"/>
        <v>0</v>
      </c>
      <c r="Q106" s="258">
        <f t="shared" si="39"/>
        <v>0</v>
      </c>
      <c r="R106" s="258">
        <f t="shared" si="39"/>
        <v>0</v>
      </c>
      <c r="S106" s="258">
        <f t="shared" si="39"/>
        <v>2319500</v>
      </c>
      <c r="T106" s="258">
        <f t="shared" si="39"/>
        <v>0</v>
      </c>
      <c r="U106" s="254"/>
      <c r="V106" s="254"/>
    </row>
    <row r="107" spans="2:22" x14ac:dyDescent="0.25">
      <c r="B107" s="234" t="s">
        <v>355</v>
      </c>
      <c r="C107" s="234" t="s">
        <v>320</v>
      </c>
      <c r="D107" s="233"/>
      <c r="E107" s="260" t="s">
        <v>65</v>
      </c>
      <c r="F107" s="304"/>
      <c r="G107" s="254"/>
      <c r="H107" s="254"/>
      <c r="I107" s="258">
        <f t="shared" ref="I107" si="40">I108+I114+I112</f>
        <v>2339600</v>
      </c>
      <c r="J107" s="254"/>
      <c r="K107" s="254"/>
      <c r="L107" s="254"/>
      <c r="M107" s="254"/>
      <c r="N107" s="258">
        <f t="shared" ref="N107:T107" si="41">N108+N114+N112</f>
        <v>2319500</v>
      </c>
      <c r="O107" s="236">
        <f t="shared" si="30"/>
        <v>99.140878782697897</v>
      </c>
      <c r="P107" s="258">
        <f t="shared" si="41"/>
        <v>0</v>
      </c>
      <c r="Q107" s="258">
        <f t="shared" si="41"/>
        <v>0</v>
      </c>
      <c r="R107" s="258">
        <f t="shared" si="41"/>
        <v>0</v>
      </c>
      <c r="S107" s="258">
        <f t="shared" si="41"/>
        <v>2319500</v>
      </c>
      <c r="T107" s="258">
        <f t="shared" si="41"/>
        <v>0</v>
      </c>
      <c r="U107" s="254"/>
      <c r="V107" s="254"/>
    </row>
    <row r="108" spans="2:22" x14ac:dyDescent="0.25">
      <c r="B108" s="238" t="s">
        <v>355</v>
      </c>
      <c r="C108" s="238" t="s">
        <v>321</v>
      </c>
      <c r="D108" s="237"/>
      <c r="E108" s="262" t="s">
        <v>322</v>
      </c>
      <c r="F108" s="314"/>
      <c r="G108" s="254"/>
      <c r="H108" s="254"/>
      <c r="I108" s="263">
        <f t="shared" ref="I108" si="42">SUM(I109:I111)</f>
        <v>2339600</v>
      </c>
      <c r="J108" s="254"/>
      <c r="K108" s="254"/>
      <c r="L108" s="254"/>
      <c r="M108" s="254"/>
      <c r="N108" s="263">
        <f t="shared" ref="N108:T108" si="43">SUM(N109:N111)</f>
        <v>2319500</v>
      </c>
      <c r="O108" s="236">
        <f t="shared" si="30"/>
        <v>99.140878782697897</v>
      </c>
      <c r="P108" s="263">
        <f t="shared" si="43"/>
        <v>0</v>
      </c>
      <c r="Q108" s="263">
        <f t="shared" si="43"/>
        <v>0</v>
      </c>
      <c r="R108" s="263">
        <f t="shared" si="43"/>
        <v>0</v>
      </c>
      <c r="S108" s="263">
        <f t="shared" si="43"/>
        <v>2319500</v>
      </c>
      <c r="T108" s="263">
        <f t="shared" si="43"/>
        <v>0</v>
      </c>
      <c r="U108" s="254"/>
      <c r="V108" s="254"/>
    </row>
    <row r="109" spans="2:22" x14ac:dyDescent="0.25">
      <c r="B109" s="243" t="s">
        <v>355</v>
      </c>
      <c r="C109" s="243" t="s">
        <v>323</v>
      </c>
      <c r="D109" s="242"/>
      <c r="E109" s="266" t="s">
        <v>324</v>
      </c>
      <c r="F109" s="297"/>
      <c r="G109" s="254"/>
      <c r="H109" s="254"/>
      <c r="I109" s="265">
        <v>75000</v>
      </c>
      <c r="J109" s="254"/>
      <c r="K109" s="254"/>
      <c r="L109" s="254"/>
      <c r="M109" s="254"/>
      <c r="N109" s="265">
        <v>75000</v>
      </c>
      <c r="O109" s="236">
        <f t="shared" si="30"/>
        <v>100</v>
      </c>
      <c r="P109" s="265"/>
      <c r="Q109" s="265"/>
      <c r="R109" s="265"/>
      <c r="S109" s="265">
        <v>75000</v>
      </c>
      <c r="T109" s="265"/>
      <c r="U109" s="254"/>
      <c r="V109" s="254"/>
    </row>
    <row r="110" spans="2:22" x14ac:dyDescent="0.25">
      <c r="B110" s="243" t="s">
        <v>355</v>
      </c>
      <c r="C110" s="243" t="s">
        <v>327</v>
      </c>
      <c r="D110" s="242"/>
      <c r="E110" s="266" t="s">
        <v>328</v>
      </c>
      <c r="F110" s="297"/>
      <c r="G110" s="254"/>
      <c r="H110" s="254"/>
      <c r="I110" s="265">
        <v>162100</v>
      </c>
      <c r="J110" s="254"/>
      <c r="K110" s="254"/>
      <c r="L110" s="254"/>
      <c r="M110" s="254"/>
      <c r="N110" s="265">
        <v>162000</v>
      </c>
      <c r="O110" s="236">
        <f t="shared" si="30"/>
        <v>99.938309685379394</v>
      </c>
      <c r="P110" s="265"/>
      <c r="Q110" s="265"/>
      <c r="R110" s="265"/>
      <c r="S110" s="265">
        <f>N110</f>
        <v>162000</v>
      </c>
      <c r="T110" s="265"/>
      <c r="U110" s="254"/>
      <c r="V110" s="254"/>
    </row>
    <row r="111" spans="2:22" ht="24" customHeight="1" x14ac:dyDescent="0.25">
      <c r="B111" s="243" t="s">
        <v>355</v>
      </c>
      <c r="C111" s="243" t="s">
        <v>329</v>
      </c>
      <c r="D111" s="242"/>
      <c r="E111" s="266" t="s">
        <v>330</v>
      </c>
      <c r="F111" s="297"/>
      <c r="G111" s="254"/>
      <c r="H111" s="254"/>
      <c r="I111" s="265">
        <v>2102500</v>
      </c>
      <c r="J111" s="254"/>
      <c r="K111" s="254"/>
      <c r="L111" s="254"/>
      <c r="M111" s="254"/>
      <c r="N111" s="265">
        <v>2082500</v>
      </c>
      <c r="O111" s="236">
        <f t="shared" si="30"/>
        <v>99.048751486325799</v>
      </c>
      <c r="P111" s="265"/>
      <c r="Q111" s="265"/>
      <c r="R111" s="265"/>
      <c r="S111" s="265">
        <f>N111</f>
        <v>2082500</v>
      </c>
      <c r="T111" s="265"/>
      <c r="U111" s="254"/>
      <c r="V111" s="254"/>
    </row>
    <row r="112" spans="2:22" hidden="1" x14ac:dyDescent="0.25">
      <c r="B112" s="238" t="s">
        <v>355</v>
      </c>
      <c r="C112" s="238" t="s">
        <v>331</v>
      </c>
      <c r="D112" s="237"/>
      <c r="E112" s="277" t="s">
        <v>79</v>
      </c>
      <c r="F112" s="472"/>
      <c r="G112" s="254"/>
      <c r="H112" s="254"/>
      <c r="I112" s="263">
        <f t="shared" ref="I112" si="44">I113</f>
        <v>0</v>
      </c>
      <c r="J112" s="254"/>
      <c r="K112" s="254"/>
      <c r="L112" s="254"/>
      <c r="M112" s="254"/>
      <c r="N112" s="263">
        <f t="shared" ref="N112:T112" si="45">N113</f>
        <v>0</v>
      </c>
      <c r="O112" s="236" t="e">
        <f t="shared" si="30"/>
        <v>#DIV/0!</v>
      </c>
      <c r="P112" s="263">
        <f t="shared" si="45"/>
        <v>0</v>
      </c>
      <c r="Q112" s="263">
        <f t="shared" si="45"/>
        <v>0</v>
      </c>
      <c r="R112" s="263">
        <f t="shared" si="45"/>
        <v>0</v>
      </c>
      <c r="S112" s="263">
        <f t="shared" si="45"/>
        <v>0</v>
      </c>
      <c r="T112" s="263">
        <f t="shared" si="45"/>
        <v>0</v>
      </c>
      <c r="U112" s="254"/>
      <c r="V112" s="254"/>
    </row>
    <row r="113" spans="2:22" hidden="1" x14ac:dyDescent="0.25">
      <c r="B113" s="243" t="s">
        <v>355</v>
      </c>
      <c r="C113" s="243" t="s">
        <v>358</v>
      </c>
      <c r="D113" s="242"/>
      <c r="E113" s="266" t="s">
        <v>359</v>
      </c>
      <c r="F113" s="297"/>
      <c r="G113" s="254"/>
      <c r="H113" s="254"/>
      <c r="I113" s="265">
        <v>0</v>
      </c>
      <c r="J113" s="254"/>
      <c r="K113" s="254"/>
      <c r="L113" s="254"/>
      <c r="M113" s="254"/>
      <c r="N113" s="265">
        <v>0</v>
      </c>
      <c r="O113" s="236" t="e">
        <f t="shared" si="30"/>
        <v>#DIV/0!</v>
      </c>
      <c r="P113" s="265">
        <v>0</v>
      </c>
      <c r="Q113" s="265">
        <v>0</v>
      </c>
      <c r="R113" s="265">
        <v>0</v>
      </c>
      <c r="S113" s="265">
        <v>0</v>
      </c>
      <c r="T113" s="265">
        <v>0</v>
      </c>
      <c r="U113" s="254"/>
      <c r="V113" s="254"/>
    </row>
    <row r="114" spans="2:22" hidden="1" x14ac:dyDescent="0.25">
      <c r="B114" s="238" t="s">
        <v>355</v>
      </c>
      <c r="C114" s="238" t="s">
        <v>334</v>
      </c>
      <c r="D114" s="237"/>
      <c r="E114" s="262" t="s">
        <v>141</v>
      </c>
      <c r="F114" s="314"/>
      <c r="G114" s="254"/>
      <c r="H114" s="254"/>
      <c r="I114" s="263">
        <f t="shared" ref="I114" si="46">SUM(I115:I116)</f>
        <v>0</v>
      </c>
      <c r="J114" s="254"/>
      <c r="K114" s="254"/>
      <c r="L114" s="254"/>
      <c r="M114" s="254"/>
      <c r="N114" s="263">
        <f t="shared" ref="N114:T114" si="47">SUM(N115:N116)</f>
        <v>0</v>
      </c>
      <c r="O114" s="236" t="e">
        <f t="shared" si="30"/>
        <v>#DIV/0!</v>
      </c>
      <c r="P114" s="263">
        <f t="shared" si="47"/>
        <v>0</v>
      </c>
      <c r="Q114" s="263">
        <f t="shared" si="47"/>
        <v>0</v>
      </c>
      <c r="R114" s="263">
        <f t="shared" si="47"/>
        <v>0</v>
      </c>
      <c r="S114" s="263">
        <f t="shared" si="47"/>
        <v>0</v>
      </c>
      <c r="T114" s="263">
        <f t="shared" si="47"/>
        <v>0</v>
      </c>
      <c r="U114" s="254"/>
      <c r="V114" s="254"/>
    </row>
    <row r="115" spans="2:22" ht="25.5" hidden="1" x14ac:dyDescent="0.25">
      <c r="B115" s="243" t="s">
        <v>355</v>
      </c>
      <c r="C115" s="243" t="s">
        <v>335</v>
      </c>
      <c r="D115" s="242"/>
      <c r="E115" s="266" t="s">
        <v>336</v>
      </c>
      <c r="F115" s="297"/>
      <c r="G115" s="254"/>
      <c r="H115" s="254"/>
      <c r="I115" s="265">
        <v>0</v>
      </c>
      <c r="J115" s="254"/>
      <c r="K115" s="254"/>
      <c r="L115" s="254"/>
      <c r="M115" s="254"/>
      <c r="N115" s="265">
        <v>0</v>
      </c>
      <c r="O115" s="236" t="e">
        <f t="shared" si="30"/>
        <v>#DIV/0!</v>
      </c>
      <c r="P115" s="265">
        <v>0</v>
      </c>
      <c r="Q115" s="265">
        <v>0</v>
      </c>
      <c r="R115" s="265">
        <v>0</v>
      </c>
      <c r="S115" s="265">
        <v>0</v>
      </c>
      <c r="T115" s="265">
        <v>0</v>
      </c>
      <c r="U115" s="254"/>
      <c r="V115" s="254"/>
    </row>
    <row r="116" spans="2:22" ht="25.5" hidden="1" x14ac:dyDescent="0.25">
      <c r="B116" s="243" t="s">
        <v>355</v>
      </c>
      <c r="C116" s="243" t="s">
        <v>337</v>
      </c>
      <c r="D116" s="242"/>
      <c r="E116" s="266" t="s">
        <v>338</v>
      </c>
      <c r="F116" s="297"/>
      <c r="G116" s="254"/>
      <c r="H116" s="254"/>
      <c r="I116" s="265">
        <v>0</v>
      </c>
      <c r="J116" s="254"/>
      <c r="K116" s="254"/>
      <c r="L116" s="254"/>
      <c r="M116" s="254"/>
      <c r="N116" s="265">
        <v>0</v>
      </c>
      <c r="O116" s="236" t="e">
        <f t="shared" si="30"/>
        <v>#DIV/0!</v>
      </c>
      <c r="P116" s="265">
        <v>0</v>
      </c>
      <c r="Q116" s="265">
        <v>0</v>
      </c>
      <c r="R116" s="265">
        <v>0</v>
      </c>
      <c r="S116" s="265">
        <v>0</v>
      </c>
      <c r="T116" s="265">
        <v>0</v>
      </c>
      <c r="U116" s="254"/>
      <c r="V116" s="254"/>
    </row>
    <row r="117" spans="2:22" x14ac:dyDescent="0.25">
      <c r="B117" s="243"/>
      <c r="C117" s="243"/>
      <c r="D117" s="242"/>
      <c r="E117" s="264"/>
      <c r="F117" s="295"/>
      <c r="G117" s="254"/>
      <c r="H117" s="254"/>
      <c r="I117" s="265"/>
      <c r="J117" s="254"/>
      <c r="K117" s="254"/>
      <c r="L117" s="254"/>
      <c r="M117" s="254"/>
      <c r="N117" s="265"/>
      <c r="O117" s="236"/>
      <c r="P117" s="265"/>
      <c r="Q117" s="265"/>
      <c r="R117" s="265"/>
      <c r="S117" s="265"/>
      <c r="T117" s="265"/>
      <c r="U117" s="254"/>
      <c r="V117" s="254"/>
    </row>
    <row r="118" spans="2:22" ht="30.75" customHeight="1" x14ac:dyDescent="0.25">
      <c r="B118" s="234" t="s">
        <v>356</v>
      </c>
      <c r="C118" s="256"/>
      <c r="D118" s="233"/>
      <c r="E118" s="260" t="s">
        <v>357</v>
      </c>
      <c r="F118" s="304" t="s">
        <v>1910</v>
      </c>
      <c r="G118" s="254"/>
      <c r="H118" s="254"/>
      <c r="I118" s="258">
        <f t="shared" ref="I118" si="48">I119</f>
        <v>16677489</v>
      </c>
      <c r="J118" s="254"/>
      <c r="K118" s="254"/>
      <c r="L118" s="254"/>
      <c r="M118" s="254"/>
      <c r="N118" s="258">
        <f t="shared" ref="N118:T118" si="49">N119</f>
        <v>16677000</v>
      </c>
      <c r="O118" s="236">
        <f t="shared" si="30"/>
        <v>99.99706790392726</v>
      </c>
      <c r="P118" s="258">
        <f t="shared" si="49"/>
        <v>0</v>
      </c>
      <c r="Q118" s="258">
        <f t="shared" si="49"/>
        <v>16677000</v>
      </c>
      <c r="R118" s="258">
        <f t="shared" si="49"/>
        <v>0</v>
      </c>
      <c r="S118" s="258">
        <f t="shared" si="49"/>
        <v>0</v>
      </c>
      <c r="T118" s="258">
        <f t="shared" si="49"/>
        <v>0</v>
      </c>
      <c r="U118" s="254"/>
      <c r="V118" s="254"/>
    </row>
    <row r="119" spans="2:22" ht="17.25" customHeight="1" x14ac:dyDescent="0.25">
      <c r="B119" s="234" t="s">
        <v>356</v>
      </c>
      <c r="C119" s="234" t="s">
        <v>320</v>
      </c>
      <c r="D119" s="233"/>
      <c r="E119" s="260" t="s">
        <v>65</v>
      </c>
      <c r="F119" s="304"/>
      <c r="G119" s="254"/>
      <c r="H119" s="254"/>
      <c r="I119" s="258">
        <f t="shared" ref="I119" si="50">I120+I124</f>
        <v>16677489</v>
      </c>
      <c r="J119" s="254"/>
      <c r="K119" s="254"/>
      <c r="L119" s="254"/>
      <c r="M119" s="254"/>
      <c r="N119" s="258">
        <f t="shared" ref="N119:T119" si="51">N120+N124</f>
        <v>16677000</v>
      </c>
      <c r="O119" s="236">
        <f t="shared" si="30"/>
        <v>99.99706790392726</v>
      </c>
      <c r="P119" s="258">
        <f t="shared" si="51"/>
        <v>0</v>
      </c>
      <c r="Q119" s="258">
        <f t="shared" si="51"/>
        <v>16677000</v>
      </c>
      <c r="R119" s="258">
        <f t="shared" si="51"/>
        <v>0</v>
      </c>
      <c r="S119" s="258">
        <f t="shared" si="51"/>
        <v>0</v>
      </c>
      <c r="T119" s="258">
        <f t="shared" si="51"/>
        <v>0</v>
      </c>
      <c r="U119" s="254"/>
      <c r="V119" s="254"/>
    </row>
    <row r="120" spans="2:22" x14ac:dyDescent="0.25">
      <c r="B120" s="238" t="s">
        <v>356</v>
      </c>
      <c r="C120" s="238" t="s">
        <v>321</v>
      </c>
      <c r="D120" s="237"/>
      <c r="E120" s="262" t="s">
        <v>322</v>
      </c>
      <c r="F120" s="314"/>
      <c r="G120" s="254"/>
      <c r="H120" s="254"/>
      <c r="I120" s="263">
        <f t="shared" ref="I120" si="52">SUM(I121:I123)</f>
        <v>717489</v>
      </c>
      <c r="J120" s="254"/>
      <c r="K120" s="254"/>
      <c r="L120" s="254"/>
      <c r="M120" s="254"/>
      <c r="N120" s="263">
        <f t="shared" ref="N120:T120" si="53">SUM(N121:N123)</f>
        <v>717000</v>
      </c>
      <c r="O120" s="236">
        <f t="shared" si="30"/>
        <v>99.931845645020346</v>
      </c>
      <c r="P120" s="263">
        <f t="shared" si="53"/>
        <v>0</v>
      </c>
      <c r="Q120" s="263">
        <f t="shared" si="53"/>
        <v>717000</v>
      </c>
      <c r="R120" s="263">
        <f t="shared" si="53"/>
        <v>0</v>
      </c>
      <c r="S120" s="263">
        <f t="shared" si="53"/>
        <v>0</v>
      </c>
      <c r="T120" s="263">
        <f t="shared" si="53"/>
        <v>0</v>
      </c>
      <c r="U120" s="254"/>
      <c r="V120" s="254"/>
    </row>
    <row r="121" spans="2:22" ht="28.5" hidden="1" customHeight="1" x14ac:dyDescent="0.25">
      <c r="B121" s="243" t="s">
        <v>356</v>
      </c>
      <c r="C121" s="243" t="s">
        <v>323</v>
      </c>
      <c r="D121" s="242"/>
      <c r="E121" s="266" t="s">
        <v>324</v>
      </c>
      <c r="F121" s="297"/>
      <c r="G121" s="254"/>
      <c r="H121" s="254"/>
      <c r="I121" s="265">
        <v>0</v>
      </c>
      <c r="J121" s="254"/>
      <c r="K121" s="254"/>
      <c r="L121" s="254"/>
      <c r="M121" s="254"/>
      <c r="N121" s="265">
        <v>0</v>
      </c>
      <c r="O121" s="236" t="e">
        <f t="shared" si="30"/>
        <v>#DIV/0!</v>
      </c>
      <c r="P121" s="265">
        <v>0</v>
      </c>
      <c r="Q121" s="265">
        <v>0</v>
      </c>
      <c r="R121" s="265">
        <v>0</v>
      </c>
      <c r="S121" s="265">
        <v>0</v>
      </c>
      <c r="T121" s="265">
        <v>0</v>
      </c>
      <c r="U121" s="254"/>
      <c r="V121" s="254"/>
    </row>
    <row r="122" spans="2:22" x14ac:dyDescent="0.25">
      <c r="B122" s="243" t="s">
        <v>356</v>
      </c>
      <c r="C122" s="243" t="s">
        <v>327</v>
      </c>
      <c r="D122" s="242"/>
      <c r="E122" s="266" t="s">
        <v>328</v>
      </c>
      <c r="F122" s="297"/>
      <c r="G122" s="254"/>
      <c r="H122" s="254"/>
      <c r="I122" s="265">
        <v>42489</v>
      </c>
      <c r="J122" s="254"/>
      <c r="K122" s="254"/>
      <c r="L122" s="254"/>
      <c r="M122" s="254"/>
      <c r="N122" s="265">
        <v>42000</v>
      </c>
      <c r="O122" s="236">
        <f t="shared" ref="O122" si="54">N122/I122*100</f>
        <v>98.849113888300494</v>
      </c>
      <c r="P122" s="265"/>
      <c r="Q122" s="265">
        <f>N122</f>
        <v>42000</v>
      </c>
      <c r="R122" s="265"/>
      <c r="S122" s="265"/>
      <c r="T122" s="265"/>
      <c r="U122" s="254"/>
      <c r="V122" s="254"/>
    </row>
    <row r="123" spans="2:22" ht="27" customHeight="1" x14ac:dyDescent="0.25">
      <c r="B123" s="243" t="s">
        <v>356</v>
      </c>
      <c r="C123" s="243" t="s">
        <v>329</v>
      </c>
      <c r="D123" s="242"/>
      <c r="E123" s="266" t="s">
        <v>330</v>
      </c>
      <c r="F123" s="297"/>
      <c r="G123" s="254"/>
      <c r="H123" s="254"/>
      <c r="I123" s="265">
        <v>675000</v>
      </c>
      <c r="J123" s="254"/>
      <c r="K123" s="254"/>
      <c r="L123" s="254"/>
      <c r="M123" s="254"/>
      <c r="N123" s="265">
        <v>675000</v>
      </c>
      <c r="O123" s="236">
        <f t="shared" si="30"/>
        <v>100</v>
      </c>
      <c r="P123" s="265"/>
      <c r="Q123" s="265">
        <v>675000</v>
      </c>
      <c r="R123" s="265"/>
      <c r="S123" s="265"/>
      <c r="T123" s="265"/>
      <c r="U123" s="254"/>
      <c r="V123" s="254"/>
    </row>
    <row r="124" spans="2:22" x14ac:dyDescent="0.25">
      <c r="B124" s="238" t="s">
        <v>356</v>
      </c>
      <c r="C124" s="238" t="s">
        <v>331</v>
      </c>
      <c r="D124" s="237"/>
      <c r="E124" s="262" t="s">
        <v>79</v>
      </c>
      <c r="F124" s="314"/>
      <c r="G124" s="254"/>
      <c r="H124" s="254"/>
      <c r="I124" s="263">
        <f t="shared" ref="I124" si="55">SUM(I125)</f>
        <v>15960000</v>
      </c>
      <c r="J124" s="254"/>
      <c r="K124" s="254"/>
      <c r="L124" s="254"/>
      <c r="M124" s="254"/>
      <c r="N124" s="263">
        <f t="shared" ref="N124:T124" si="56">SUM(N125)</f>
        <v>15960000</v>
      </c>
      <c r="O124" s="236">
        <f t="shared" si="30"/>
        <v>100</v>
      </c>
      <c r="P124" s="263">
        <f t="shared" si="56"/>
        <v>0</v>
      </c>
      <c r="Q124" s="263">
        <f t="shared" si="56"/>
        <v>15960000</v>
      </c>
      <c r="R124" s="263">
        <f t="shared" si="56"/>
        <v>0</v>
      </c>
      <c r="S124" s="263">
        <f t="shared" si="56"/>
        <v>0</v>
      </c>
      <c r="T124" s="263">
        <f t="shared" si="56"/>
        <v>0</v>
      </c>
      <c r="U124" s="254"/>
      <c r="V124" s="254"/>
    </row>
    <row r="125" spans="2:22" x14ac:dyDescent="0.25">
      <c r="B125" s="243" t="s">
        <v>356</v>
      </c>
      <c r="C125" s="243" t="s">
        <v>358</v>
      </c>
      <c r="D125" s="242"/>
      <c r="E125" s="266" t="s">
        <v>359</v>
      </c>
      <c r="F125" s="297"/>
      <c r="G125" s="254"/>
      <c r="H125" s="254"/>
      <c r="I125" s="265">
        <v>15960000</v>
      </c>
      <c r="J125" s="254"/>
      <c r="K125" s="254"/>
      <c r="L125" s="254"/>
      <c r="M125" s="254"/>
      <c r="N125" s="265">
        <v>15960000</v>
      </c>
      <c r="O125" s="236">
        <f t="shared" si="30"/>
        <v>100</v>
      </c>
      <c r="P125" s="265"/>
      <c r="Q125" s="265">
        <v>15960000</v>
      </c>
      <c r="R125" s="265"/>
      <c r="S125" s="265"/>
      <c r="T125" s="265"/>
      <c r="U125" s="254"/>
      <c r="V125" s="254"/>
    </row>
    <row r="126" spans="2:22" x14ac:dyDescent="0.25">
      <c r="B126" s="243"/>
      <c r="C126" s="243"/>
      <c r="D126" s="242"/>
      <c r="E126" s="266"/>
      <c r="F126" s="297"/>
      <c r="G126" s="254"/>
      <c r="H126" s="254"/>
      <c r="I126" s="265"/>
      <c r="J126" s="254"/>
      <c r="K126" s="254"/>
      <c r="L126" s="254"/>
      <c r="M126" s="254"/>
      <c r="N126" s="265"/>
      <c r="O126" s="236"/>
      <c r="P126" s="265"/>
      <c r="Q126" s="265"/>
      <c r="R126" s="265"/>
      <c r="S126" s="265"/>
      <c r="T126" s="265"/>
      <c r="U126" s="254"/>
      <c r="V126" s="254"/>
    </row>
    <row r="127" spans="2:22" x14ac:dyDescent="0.25">
      <c r="B127" s="234" t="s">
        <v>360</v>
      </c>
      <c r="C127" s="256"/>
      <c r="D127" s="235" t="s">
        <v>361</v>
      </c>
      <c r="E127" s="257"/>
      <c r="F127" s="469"/>
      <c r="G127" s="254"/>
      <c r="H127" s="254"/>
      <c r="I127" s="258">
        <f>I128+I144+I149+I133+I139</f>
        <v>4917882</v>
      </c>
      <c r="J127" s="254"/>
      <c r="K127" s="254"/>
      <c r="L127" s="254"/>
      <c r="M127" s="254"/>
      <c r="N127" s="258">
        <f>N128+N144+N149+N133+N139</f>
        <v>3052000</v>
      </c>
      <c r="O127" s="236">
        <f t="shared" si="30"/>
        <v>62.059236069511229</v>
      </c>
      <c r="P127" s="258">
        <f t="shared" ref="P127:T127" si="57">P128+P144+P149+P133+P139</f>
        <v>0</v>
      </c>
      <c r="Q127" s="258">
        <f t="shared" si="57"/>
        <v>0</v>
      </c>
      <c r="R127" s="258">
        <f t="shared" si="57"/>
        <v>792000</v>
      </c>
      <c r="S127" s="258">
        <f t="shared" si="57"/>
        <v>0</v>
      </c>
      <c r="T127" s="258">
        <f t="shared" si="57"/>
        <v>2260000</v>
      </c>
      <c r="U127" s="254"/>
      <c r="V127" s="254"/>
    </row>
    <row r="128" spans="2:22" ht="22.5" hidden="1" x14ac:dyDescent="0.25">
      <c r="B128" s="234" t="s">
        <v>854</v>
      </c>
      <c r="C128" s="256"/>
      <c r="D128" s="233"/>
      <c r="E128" s="260" t="s">
        <v>855</v>
      </c>
      <c r="F128" s="304"/>
      <c r="G128" s="254"/>
      <c r="H128" s="254"/>
      <c r="I128" s="258">
        <f t="shared" ref="I128:I130" si="58">I129</f>
        <v>0</v>
      </c>
      <c r="J128" s="254"/>
      <c r="K128" s="254"/>
      <c r="L128" s="254"/>
      <c r="M128" s="254"/>
      <c r="N128" s="258">
        <f t="shared" ref="N128:T130" si="59">N129</f>
        <v>0</v>
      </c>
      <c r="O128" s="236"/>
      <c r="P128" s="258">
        <f t="shared" si="59"/>
        <v>0</v>
      </c>
      <c r="Q128" s="258">
        <f t="shared" si="59"/>
        <v>0</v>
      </c>
      <c r="R128" s="258">
        <f t="shared" si="59"/>
        <v>0</v>
      </c>
      <c r="S128" s="258">
        <f t="shared" si="59"/>
        <v>0</v>
      </c>
      <c r="T128" s="258">
        <f t="shared" si="59"/>
        <v>0</v>
      </c>
      <c r="U128" s="254"/>
      <c r="V128" s="254"/>
    </row>
    <row r="129" spans="2:22" hidden="1" x14ac:dyDescent="0.25">
      <c r="B129" s="234" t="s">
        <v>854</v>
      </c>
      <c r="C129" s="234" t="s">
        <v>363</v>
      </c>
      <c r="D129" s="233"/>
      <c r="E129" s="261" t="s">
        <v>66</v>
      </c>
      <c r="F129" s="310"/>
      <c r="G129" s="254"/>
      <c r="H129" s="254"/>
      <c r="I129" s="258">
        <f t="shared" si="58"/>
        <v>0</v>
      </c>
      <c r="J129" s="254"/>
      <c r="K129" s="254"/>
      <c r="L129" s="254"/>
      <c r="M129" s="254"/>
      <c r="N129" s="258">
        <f t="shared" si="59"/>
        <v>0</v>
      </c>
      <c r="O129" s="236"/>
      <c r="P129" s="258">
        <f t="shared" si="59"/>
        <v>0</v>
      </c>
      <c r="Q129" s="258">
        <f t="shared" si="59"/>
        <v>0</v>
      </c>
      <c r="R129" s="258">
        <f t="shared" si="59"/>
        <v>0</v>
      </c>
      <c r="S129" s="258">
        <f t="shared" si="59"/>
        <v>0</v>
      </c>
      <c r="T129" s="258">
        <f t="shared" si="59"/>
        <v>0</v>
      </c>
      <c r="U129" s="254"/>
      <c r="V129" s="254"/>
    </row>
    <row r="130" spans="2:22" hidden="1" x14ac:dyDescent="0.25">
      <c r="B130" s="238" t="s">
        <v>854</v>
      </c>
      <c r="C130" s="238" t="s">
        <v>856</v>
      </c>
      <c r="D130" s="237"/>
      <c r="E130" s="268" t="s">
        <v>857</v>
      </c>
      <c r="F130" s="470"/>
      <c r="G130" s="254"/>
      <c r="H130" s="254"/>
      <c r="I130" s="263">
        <f t="shared" si="58"/>
        <v>0</v>
      </c>
      <c r="J130" s="254"/>
      <c r="K130" s="254"/>
      <c r="L130" s="254"/>
      <c r="M130" s="254"/>
      <c r="N130" s="263">
        <f t="shared" si="59"/>
        <v>0</v>
      </c>
      <c r="O130" s="236"/>
      <c r="P130" s="263">
        <f t="shared" si="59"/>
        <v>0</v>
      </c>
      <c r="Q130" s="263">
        <f t="shared" si="59"/>
        <v>0</v>
      </c>
      <c r="R130" s="263">
        <f t="shared" si="59"/>
        <v>0</v>
      </c>
      <c r="S130" s="263">
        <f t="shared" si="59"/>
        <v>0</v>
      </c>
      <c r="T130" s="263">
        <f t="shared" si="59"/>
        <v>0</v>
      </c>
      <c r="U130" s="254"/>
      <c r="V130" s="254"/>
    </row>
    <row r="131" spans="2:22" hidden="1" x14ac:dyDescent="0.25">
      <c r="B131" s="278" t="s">
        <v>854</v>
      </c>
      <c r="C131" s="278" t="s">
        <v>858</v>
      </c>
      <c r="D131" s="247"/>
      <c r="E131" s="279" t="s">
        <v>857</v>
      </c>
      <c r="F131" s="473"/>
      <c r="G131" s="254"/>
      <c r="H131" s="254"/>
      <c r="I131" s="265">
        <v>0</v>
      </c>
      <c r="J131" s="254"/>
      <c r="K131" s="254"/>
      <c r="L131" s="254"/>
      <c r="M131" s="254"/>
      <c r="N131" s="265">
        <v>0</v>
      </c>
      <c r="O131" s="236"/>
      <c r="P131" s="265">
        <v>0</v>
      </c>
      <c r="Q131" s="265">
        <v>0</v>
      </c>
      <c r="R131" s="265">
        <v>0</v>
      </c>
      <c r="S131" s="265">
        <v>0</v>
      </c>
      <c r="T131" s="265">
        <v>0</v>
      </c>
      <c r="U131" s="254"/>
      <c r="V131" s="254"/>
    </row>
    <row r="132" spans="2:22" ht="13.5" hidden="1" customHeight="1" x14ac:dyDescent="0.25">
      <c r="B132" s="280"/>
      <c r="C132" s="280"/>
      <c r="D132" s="281"/>
      <c r="E132" s="282"/>
      <c r="F132" s="282"/>
      <c r="G132" s="254"/>
      <c r="H132" s="254"/>
      <c r="I132" s="265"/>
      <c r="J132" s="254"/>
      <c r="K132" s="254"/>
      <c r="L132" s="254"/>
      <c r="M132" s="254"/>
      <c r="N132" s="265"/>
      <c r="O132" s="236"/>
      <c r="P132" s="265"/>
      <c r="Q132" s="265"/>
      <c r="R132" s="265"/>
      <c r="S132" s="265"/>
      <c r="T132" s="265"/>
      <c r="U132" s="254"/>
      <c r="V132" s="254"/>
    </row>
    <row r="133" spans="2:22" ht="22.5" hidden="1" x14ac:dyDescent="0.25">
      <c r="B133" s="283" t="s">
        <v>859</v>
      </c>
      <c r="C133" s="283"/>
      <c r="D133" s="284"/>
      <c r="E133" s="285" t="s">
        <v>860</v>
      </c>
      <c r="F133" s="304"/>
      <c r="G133" s="254"/>
      <c r="H133" s="254"/>
      <c r="I133" s="258">
        <f t="shared" ref="I133" si="60">I135</f>
        <v>0</v>
      </c>
      <c r="J133" s="254"/>
      <c r="K133" s="254"/>
      <c r="L133" s="254"/>
      <c r="M133" s="254"/>
      <c r="N133" s="258">
        <f t="shared" ref="N133:T133" si="61">N135</f>
        <v>0</v>
      </c>
      <c r="O133" s="236" t="e">
        <f t="shared" si="30"/>
        <v>#DIV/0!</v>
      </c>
      <c r="P133" s="258">
        <f t="shared" si="61"/>
        <v>0</v>
      </c>
      <c r="Q133" s="258">
        <f t="shared" si="61"/>
        <v>0</v>
      </c>
      <c r="R133" s="258">
        <f t="shared" si="61"/>
        <v>0</v>
      </c>
      <c r="S133" s="258">
        <f t="shared" si="61"/>
        <v>0</v>
      </c>
      <c r="T133" s="258">
        <f t="shared" si="61"/>
        <v>0</v>
      </c>
      <c r="U133" s="254"/>
      <c r="V133" s="254"/>
    </row>
    <row r="134" spans="2:22" hidden="1" x14ac:dyDescent="0.25">
      <c r="B134" s="234" t="s">
        <v>859</v>
      </c>
      <c r="C134" s="234" t="s">
        <v>363</v>
      </c>
      <c r="D134" s="233"/>
      <c r="E134" s="260" t="s">
        <v>66</v>
      </c>
      <c r="F134" s="304"/>
      <c r="G134" s="254"/>
      <c r="H134" s="254"/>
      <c r="I134" s="258">
        <f t="shared" ref="I134" si="62">I135</f>
        <v>0</v>
      </c>
      <c r="J134" s="254"/>
      <c r="K134" s="254"/>
      <c r="L134" s="254"/>
      <c r="M134" s="254"/>
      <c r="N134" s="258">
        <f t="shared" ref="N134:T134" si="63">N135</f>
        <v>0</v>
      </c>
      <c r="O134" s="236" t="e">
        <f t="shared" si="30"/>
        <v>#DIV/0!</v>
      </c>
      <c r="P134" s="258">
        <f t="shared" si="63"/>
        <v>0</v>
      </c>
      <c r="Q134" s="258">
        <f t="shared" si="63"/>
        <v>0</v>
      </c>
      <c r="R134" s="258">
        <f t="shared" si="63"/>
        <v>0</v>
      </c>
      <c r="S134" s="258">
        <f t="shared" si="63"/>
        <v>0</v>
      </c>
      <c r="T134" s="258">
        <f t="shared" si="63"/>
        <v>0</v>
      </c>
      <c r="U134" s="254"/>
      <c r="V134" s="254"/>
    </row>
    <row r="135" spans="2:22" ht="25.5" hidden="1" x14ac:dyDescent="0.25">
      <c r="B135" s="238" t="s">
        <v>859</v>
      </c>
      <c r="C135" s="238" t="s">
        <v>438</v>
      </c>
      <c r="D135" s="237"/>
      <c r="E135" s="262" t="s">
        <v>861</v>
      </c>
      <c r="F135" s="314"/>
      <c r="G135" s="254"/>
      <c r="H135" s="254"/>
      <c r="I135" s="263">
        <f t="shared" ref="I135" si="64">I136+I137</f>
        <v>0</v>
      </c>
      <c r="J135" s="254"/>
      <c r="K135" s="254"/>
      <c r="L135" s="254"/>
      <c r="M135" s="254"/>
      <c r="N135" s="263">
        <f t="shared" ref="N135:T135" si="65">N136+N137</f>
        <v>0</v>
      </c>
      <c r="O135" s="236" t="e">
        <f t="shared" si="30"/>
        <v>#DIV/0!</v>
      </c>
      <c r="P135" s="263">
        <f t="shared" si="65"/>
        <v>0</v>
      </c>
      <c r="Q135" s="263">
        <f t="shared" si="65"/>
        <v>0</v>
      </c>
      <c r="R135" s="263">
        <f t="shared" si="65"/>
        <v>0</v>
      </c>
      <c r="S135" s="263">
        <f t="shared" si="65"/>
        <v>0</v>
      </c>
      <c r="T135" s="263">
        <f t="shared" si="65"/>
        <v>0</v>
      </c>
      <c r="U135" s="254"/>
      <c r="V135" s="254"/>
    </row>
    <row r="136" spans="2:22" ht="25.5" hidden="1" x14ac:dyDescent="0.25">
      <c r="B136" s="243" t="s">
        <v>859</v>
      </c>
      <c r="C136" s="243" t="s">
        <v>442</v>
      </c>
      <c r="D136" s="242"/>
      <c r="E136" s="266" t="s">
        <v>862</v>
      </c>
      <c r="F136" s="297"/>
      <c r="G136" s="254"/>
      <c r="H136" s="254"/>
      <c r="I136" s="265">
        <v>0</v>
      </c>
      <c r="J136" s="254"/>
      <c r="K136" s="254"/>
      <c r="L136" s="254"/>
      <c r="M136" s="254"/>
      <c r="N136" s="265">
        <v>0</v>
      </c>
      <c r="O136" s="236"/>
      <c r="P136" s="265">
        <v>0</v>
      </c>
      <c r="Q136" s="265">
        <v>0</v>
      </c>
      <c r="R136" s="265">
        <v>0</v>
      </c>
      <c r="S136" s="265">
        <v>0</v>
      </c>
      <c r="T136" s="265">
        <v>0</v>
      </c>
      <c r="U136" s="254"/>
      <c r="V136" s="254"/>
    </row>
    <row r="137" spans="2:22" ht="25.5" hidden="1" x14ac:dyDescent="0.25">
      <c r="B137" s="243" t="s">
        <v>859</v>
      </c>
      <c r="C137" s="243" t="s">
        <v>444</v>
      </c>
      <c r="D137" s="233"/>
      <c r="E137" s="266" t="s">
        <v>863</v>
      </c>
      <c r="F137" s="297"/>
      <c r="G137" s="254"/>
      <c r="H137" s="254"/>
      <c r="I137" s="265">
        <v>0</v>
      </c>
      <c r="J137" s="254"/>
      <c r="K137" s="254"/>
      <c r="L137" s="254"/>
      <c r="M137" s="254"/>
      <c r="N137" s="265">
        <v>0</v>
      </c>
      <c r="O137" s="236" t="e">
        <f t="shared" si="30"/>
        <v>#DIV/0!</v>
      </c>
      <c r="P137" s="265">
        <v>0</v>
      </c>
      <c r="Q137" s="265">
        <v>0</v>
      </c>
      <c r="R137" s="265">
        <v>0</v>
      </c>
      <c r="S137" s="265">
        <v>0</v>
      </c>
      <c r="T137" s="265">
        <v>0</v>
      </c>
      <c r="U137" s="254"/>
      <c r="V137" s="254"/>
    </row>
    <row r="138" spans="2:22" hidden="1" x14ac:dyDescent="0.25">
      <c r="B138" s="243"/>
      <c r="C138" s="243"/>
      <c r="D138" s="233"/>
      <c r="E138" s="266"/>
      <c r="F138" s="297"/>
      <c r="G138" s="254"/>
      <c r="H138" s="254"/>
      <c r="I138" s="265"/>
      <c r="J138" s="254"/>
      <c r="K138" s="254"/>
      <c r="L138" s="254"/>
      <c r="M138" s="254"/>
      <c r="N138" s="265"/>
      <c r="O138" s="236"/>
      <c r="P138" s="265"/>
      <c r="Q138" s="265"/>
      <c r="R138" s="265"/>
      <c r="S138" s="265"/>
      <c r="T138" s="265"/>
      <c r="U138" s="254"/>
      <c r="V138" s="254"/>
    </row>
    <row r="139" spans="2:22" hidden="1" x14ac:dyDescent="0.25">
      <c r="B139" s="234" t="s">
        <v>362</v>
      </c>
      <c r="C139" s="234"/>
      <c r="D139" s="233"/>
      <c r="E139" s="260" t="s">
        <v>864</v>
      </c>
      <c r="F139" s="304"/>
      <c r="G139" s="254"/>
      <c r="H139" s="254"/>
      <c r="I139" s="258">
        <f t="shared" ref="I139:I141" si="66">I140</f>
        <v>0</v>
      </c>
      <c r="J139" s="254"/>
      <c r="K139" s="254"/>
      <c r="L139" s="254"/>
      <c r="M139" s="254"/>
      <c r="N139" s="258">
        <f t="shared" ref="N139:T141" si="67">N140</f>
        <v>0</v>
      </c>
      <c r="O139" s="236" t="e">
        <f t="shared" si="30"/>
        <v>#DIV/0!</v>
      </c>
      <c r="P139" s="258">
        <f t="shared" si="67"/>
        <v>0</v>
      </c>
      <c r="Q139" s="258">
        <f t="shared" si="67"/>
        <v>0</v>
      </c>
      <c r="R139" s="258">
        <f t="shared" si="67"/>
        <v>0</v>
      </c>
      <c r="S139" s="258">
        <f t="shared" si="67"/>
        <v>0</v>
      </c>
      <c r="T139" s="258">
        <f t="shared" si="67"/>
        <v>0</v>
      </c>
      <c r="U139" s="254"/>
      <c r="V139" s="254"/>
    </row>
    <row r="140" spans="2:22" hidden="1" x14ac:dyDescent="0.25">
      <c r="B140" s="234" t="s">
        <v>362</v>
      </c>
      <c r="C140" s="234"/>
      <c r="D140" s="233"/>
      <c r="E140" s="260" t="s">
        <v>66</v>
      </c>
      <c r="F140" s="304"/>
      <c r="G140" s="254"/>
      <c r="H140" s="254"/>
      <c r="I140" s="258">
        <f t="shared" si="66"/>
        <v>0</v>
      </c>
      <c r="J140" s="254"/>
      <c r="K140" s="254"/>
      <c r="L140" s="254"/>
      <c r="M140" s="254"/>
      <c r="N140" s="258">
        <f t="shared" si="67"/>
        <v>0</v>
      </c>
      <c r="O140" s="236" t="e">
        <f t="shared" si="30"/>
        <v>#DIV/0!</v>
      </c>
      <c r="P140" s="258">
        <f t="shared" si="67"/>
        <v>0</v>
      </c>
      <c r="Q140" s="258">
        <f t="shared" si="67"/>
        <v>0</v>
      </c>
      <c r="R140" s="258">
        <f t="shared" si="67"/>
        <v>0</v>
      </c>
      <c r="S140" s="258">
        <f t="shared" si="67"/>
        <v>0</v>
      </c>
      <c r="T140" s="258">
        <f t="shared" si="67"/>
        <v>0</v>
      </c>
      <c r="U140" s="254"/>
      <c r="V140" s="254"/>
    </row>
    <row r="141" spans="2:22" ht="25.5" hidden="1" x14ac:dyDescent="0.25">
      <c r="B141" s="238" t="s">
        <v>362</v>
      </c>
      <c r="C141" s="238" t="s">
        <v>364</v>
      </c>
      <c r="D141" s="237"/>
      <c r="E141" s="262" t="s">
        <v>365</v>
      </c>
      <c r="F141" s="314"/>
      <c r="G141" s="254"/>
      <c r="H141" s="254"/>
      <c r="I141" s="263">
        <f t="shared" si="66"/>
        <v>0</v>
      </c>
      <c r="J141" s="254"/>
      <c r="K141" s="254"/>
      <c r="L141" s="254"/>
      <c r="M141" s="254"/>
      <c r="N141" s="263">
        <f t="shared" si="67"/>
        <v>0</v>
      </c>
      <c r="O141" s="236" t="e">
        <f t="shared" si="30"/>
        <v>#DIV/0!</v>
      </c>
      <c r="P141" s="263">
        <f t="shared" si="67"/>
        <v>0</v>
      </c>
      <c r="Q141" s="263">
        <f t="shared" si="67"/>
        <v>0</v>
      </c>
      <c r="R141" s="263">
        <f t="shared" si="67"/>
        <v>0</v>
      </c>
      <c r="S141" s="263">
        <f t="shared" si="67"/>
        <v>0</v>
      </c>
      <c r="T141" s="263">
        <f t="shared" si="67"/>
        <v>0</v>
      </c>
      <c r="U141" s="254"/>
      <c r="V141" s="254"/>
    </row>
    <row r="142" spans="2:22" ht="25.5" hidden="1" x14ac:dyDescent="0.25">
      <c r="B142" s="243" t="s">
        <v>362</v>
      </c>
      <c r="C142" s="243" t="s">
        <v>366</v>
      </c>
      <c r="D142" s="242"/>
      <c r="E142" s="266" t="s">
        <v>367</v>
      </c>
      <c r="F142" s="297"/>
      <c r="G142" s="254"/>
      <c r="H142" s="254"/>
      <c r="I142" s="265">
        <v>0</v>
      </c>
      <c r="J142" s="254"/>
      <c r="K142" s="254"/>
      <c r="L142" s="254"/>
      <c r="M142" s="254"/>
      <c r="N142" s="265">
        <v>0</v>
      </c>
      <c r="O142" s="236" t="e">
        <f t="shared" si="30"/>
        <v>#DIV/0!</v>
      </c>
      <c r="P142" s="265">
        <v>0</v>
      </c>
      <c r="Q142" s="265">
        <v>0</v>
      </c>
      <c r="R142" s="265">
        <v>0</v>
      </c>
      <c r="S142" s="265">
        <v>0</v>
      </c>
      <c r="T142" s="265">
        <v>0</v>
      </c>
      <c r="U142" s="254"/>
      <c r="V142" s="254"/>
    </row>
    <row r="143" spans="2:22" hidden="1" x14ac:dyDescent="0.25">
      <c r="B143" s="234"/>
      <c r="C143" s="256"/>
      <c r="D143" s="235"/>
      <c r="E143" s="260"/>
      <c r="F143" s="304"/>
      <c r="G143" s="254"/>
      <c r="H143" s="254"/>
      <c r="I143" s="258"/>
      <c r="J143" s="254"/>
      <c r="K143" s="254"/>
      <c r="L143" s="254"/>
      <c r="M143" s="254"/>
      <c r="N143" s="258"/>
      <c r="O143" s="236"/>
      <c r="P143" s="258"/>
      <c r="Q143" s="258"/>
      <c r="R143" s="258"/>
      <c r="S143" s="258"/>
      <c r="T143" s="258"/>
      <c r="U143" s="254"/>
      <c r="V143" s="254"/>
    </row>
    <row r="144" spans="2:22" ht="22.5" x14ac:dyDescent="0.25">
      <c r="B144" s="234" t="s">
        <v>368</v>
      </c>
      <c r="C144" s="256"/>
      <c r="D144" s="233"/>
      <c r="E144" s="260" t="s">
        <v>369</v>
      </c>
      <c r="F144" s="304" t="s">
        <v>1911</v>
      </c>
      <c r="G144" s="254"/>
      <c r="H144" s="254"/>
      <c r="I144" s="258">
        <f t="shared" ref="I144:I145" si="68">I145</f>
        <v>2417882</v>
      </c>
      <c r="J144" s="254"/>
      <c r="K144" s="254"/>
      <c r="L144" s="254"/>
      <c r="M144" s="254"/>
      <c r="N144" s="258">
        <f t="shared" ref="N144:T145" si="69">N145</f>
        <v>792000</v>
      </c>
      <c r="O144" s="236">
        <f t="shared" si="30"/>
        <v>32.755940943354553</v>
      </c>
      <c r="P144" s="258">
        <f t="shared" si="69"/>
        <v>0</v>
      </c>
      <c r="Q144" s="258">
        <f t="shared" si="69"/>
        <v>0</v>
      </c>
      <c r="R144" s="258">
        <f t="shared" si="69"/>
        <v>792000</v>
      </c>
      <c r="S144" s="258">
        <f t="shared" si="69"/>
        <v>0</v>
      </c>
      <c r="T144" s="258">
        <f t="shared" si="69"/>
        <v>0</v>
      </c>
      <c r="U144" s="254"/>
      <c r="V144" s="254"/>
    </row>
    <row r="145" spans="2:22" x14ac:dyDescent="0.25">
      <c r="B145" s="234" t="s">
        <v>368</v>
      </c>
      <c r="C145" s="234" t="s">
        <v>320</v>
      </c>
      <c r="D145" s="233"/>
      <c r="E145" s="260" t="s">
        <v>65</v>
      </c>
      <c r="F145" s="304"/>
      <c r="G145" s="254"/>
      <c r="H145" s="254"/>
      <c r="I145" s="258">
        <f t="shared" si="68"/>
        <v>2417882</v>
      </c>
      <c r="J145" s="254"/>
      <c r="K145" s="254"/>
      <c r="L145" s="254"/>
      <c r="M145" s="254"/>
      <c r="N145" s="258">
        <f t="shared" si="69"/>
        <v>792000</v>
      </c>
      <c r="O145" s="236">
        <f t="shared" si="30"/>
        <v>32.755940943354553</v>
      </c>
      <c r="P145" s="258">
        <f t="shared" si="69"/>
        <v>0</v>
      </c>
      <c r="Q145" s="258">
        <f t="shared" si="69"/>
        <v>0</v>
      </c>
      <c r="R145" s="258">
        <f t="shared" si="69"/>
        <v>792000</v>
      </c>
      <c r="S145" s="258">
        <f t="shared" si="69"/>
        <v>0</v>
      </c>
      <c r="T145" s="258">
        <f t="shared" si="69"/>
        <v>0</v>
      </c>
      <c r="U145" s="254"/>
      <c r="V145" s="254"/>
    </row>
    <row r="146" spans="2:22" x14ac:dyDescent="0.25">
      <c r="B146" s="238" t="s">
        <v>368</v>
      </c>
      <c r="C146" s="238" t="s">
        <v>370</v>
      </c>
      <c r="D146" s="237"/>
      <c r="E146" s="262" t="s">
        <v>77</v>
      </c>
      <c r="F146" s="314"/>
      <c r="G146" s="254"/>
      <c r="H146" s="254"/>
      <c r="I146" s="263">
        <f t="shared" ref="I146" si="70">SUM(I147)</f>
        <v>2417882</v>
      </c>
      <c r="J146" s="254"/>
      <c r="K146" s="254"/>
      <c r="L146" s="254"/>
      <c r="M146" s="254"/>
      <c r="N146" s="263">
        <f t="shared" ref="N146:T146" si="71">SUM(N147)</f>
        <v>792000</v>
      </c>
      <c r="O146" s="236">
        <f t="shared" si="30"/>
        <v>32.755940943354553</v>
      </c>
      <c r="P146" s="263">
        <f t="shared" si="71"/>
        <v>0</v>
      </c>
      <c r="Q146" s="263">
        <f t="shared" si="71"/>
        <v>0</v>
      </c>
      <c r="R146" s="263">
        <f t="shared" si="71"/>
        <v>792000</v>
      </c>
      <c r="S146" s="263">
        <f t="shared" si="71"/>
        <v>0</v>
      </c>
      <c r="T146" s="263">
        <f t="shared" si="71"/>
        <v>0</v>
      </c>
      <c r="U146" s="254"/>
      <c r="V146" s="254"/>
    </row>
    <row r="147" spans="2:22" ht="25.5" x14ac:dyDescent="0.25">
      <c r="B147" s="243" t="s">
        <v>368</v>
      </c>
      <c r="C147" s="243" t="s">
        <v>371</v>
      </c>
      <c r="D147" s="242"/>
      <c r="E147" s="266" t="s">
        <v>372</v>
      </c>
      <c r="F147" s="297"/>
      <c r="G147" s="254"/>
      <c r="H147" s="254"/>
      <c r="I147" s="265">
        <v>2417882</v>
      </c>
      <c r="J147" s="254"/>
      <c r="K147" s="254"/>
      <c r="L147" s="254"/>
      <c r="M147" s="254"/>
      <c r="N147" s="265">
        <v>792000</v>
      </c>
      <c r="O147" s="236">
        <f t="shared" si="30"/>
        <v>32.755940943354553</v>
      </c>
      <c r="P147" s="265"/>
      <c r="Q147" s="265"/>
      <c r="R147" s="265">
        <f>N147</f>
        <v>792000</v>
      </c>
      <c r="S147" s="265"/>
      <c r="T147" s="265"/>
      <c r="U147" s="254"/>
      <c r="V147" s="254"/>
    </row>
    <row r="148" spans="2:22" x14ac:dyDescent="0.25">
      <c r="B148" s="243"/>
      <c r="C148" s="243"/>
      <c r="D148" s="242"/>
      <c r="E148" s="266"/>
      <c r="F148" s="297"/>
      <c r="G148" s="254"/>
      <c r="H148" s="254"/>
      <c r="I148" s="265"/>
      <c r="J148" s="254"/>
      <c r="K148" s="254"/>
      <c r="L148" s="254"/>
      <c r="M148" s="254"/>
      <c r="N148" s="265"/>
      <c r="O148" s="236"/>
      <c r="P148" s="265"/>
      <c r="Q148" s="265"/>
      <c r="R148" s="265"/>
      <c r="S148" s="265"/>
      <c r="T148" s="265"/>
      <c r="U148" s="254"/>
      <c r="V148" s="254"/>
    </row>
    <row r="149" spans="2:22" ht="22.5" x14ac:dyDescent="0.25">
      <c r="B149" s="234" t="s">
        <v>373</v>
      </c>
      <c r="C149" s="256"/>
      <c r="D149" s="233"/>
      <c r="E149" s="260" t="s">
        <v>374</v>
      </c>
      <c r="F149" s="304" t="s">
        <v>1912</v>
      </c>
      <c r="G149" s="254"/>
      <c r="H149" s="254"/>
      <c r="I149" s="258">
        <f t="shared" ref="I149:I150" si="72">I150</f>
        <v>2500000</v>
      </c>
      <c r="J149" s="254"/>
      <c r="K149" s="254"/>
      <c r="L149" s="254"/>
      <c r="M149" s="254"/>
      <c r="N149" s="258">
        <f t="shared" ref="N149:T150" si="73">N150</f>
        <v>2260000</v>
      </c>
      <c r="O149" s="236">
        <f t="shared" si="30"/>
        <v>90.4</v>
      </c>
      <c r="P149" s="258">
        <f t="shared" si="73"/>
        <v>0</v>
      </c>
      <c r="Q149" s="258">
        <f t="shared" si="73"/>
        <v>0</v>
      </c>
      <c r="R149" s="258">
        <f t="shared" si="73"/>
        <v>0</v>
      </c>
      <c r="S149" s="258">
        <f t="shared" si="73"/>
        <v>0</v>
      </c>
      <c r="T149" s="258">
        <f t="shared" si="73"/>
        <v>2260000</v>
      </c>
      <c r="U149" s="254"/>
      <c r="V149" s="254"/>
    </row>
    <row r="150" spans="2:22" x14ac:dyDescent="0.25">
      <c r="B150" s="234" t="s">
        <v>373</v>
      </c>
      <c r="C150" s="234" t="s">
        <v>320</v>
      </c>
      <c r="D150" s="233"/>
      <c r="E150" s="261" t="s">
        <v>65</v>
      </c>
      <c r="F150" s="310"/>
      <c r="G150" s="254"/>
      <c r="H150" s="254"/>
      <c r="I150" s="258">
        <f t="shared" si="72"/>
        <v>2500000</v>
      </c>
      <c r="J150" s="254"/>
      <c r="K150" s="254"/>
      <c r="L150" s="254"/>
      <c r="M150" s="254"/>
      <c r="N150" s="258">
        <f t="shared" si="73"/>
        <v>2260000</v>
      </c>
      <c r="O150" s="236">
        <f t="shared" si="30"/>
        <v>90.4</v>
      </c>
      <c r="P150" s="258">
        <f t="shared" si="73"/>
        <v>0</v>
      </c>
      <c r="Q150" s="258">
        <f t="shared" si="73"/>
        <v>0</v>
      </c>
      <c r="R150" s="258">
        <f t="shared" si="73"/>
        <v>0</v>
      </c>
      <c r="S150" s="258">
        <f t="shared" si="73"/>
        <v>0</v>
      </c>
      <c r="T150" s="258">
        <f t="shared" si="73"/>
        <v>2260000</v>
      </c>
      <c r="U150" s="254"/>
      <c r="V150" s="254"/>
    </row>
    <row r="151" spans="2:22" x14ac:dyDescent="0.25">
      <c r="B151" s="238" t="s">
        <v>373</v>
      </c>
      <c r="C151" s="238" t="s">
        <v>370</v>
      </c>
      <c r="D151" s="237"/>
      <c r="E151" s="268" t="s">
        <v>77</v>
      </c>
      <c r="F151" s="470"/>
      <c r="G151" s="254"/>
      <c r="H151" s="254"/>
      <c r="I151" s="263">
        <f t="shared" ref="I151" si="74">SUM(I152)</f>
        <v>2500000</v>
      </c>
      <c r="J151" s="254"/>
      <c r="K151" s="254"/>
      <c r="L151" s="254"/>
      <c r="M151" s="254"/>
      <c r="N151" s="263">
        <f t="shared" ref="N151:T151" si="75">SUM(N152)</f>
        <v>2260000</v>
      </c>
      <c r="O151" s="236">
        <f t="shared" si="30"/>
        <v>90.4</v>
      </c>
      <c r="P151" s="263">
        <f t="shared" si="75"/>
        <v>0</v>
      </c>
      <c r="Q151" s="263">
        <f t="shared" si="75"/>
        <v>0</v>
      </c>
      <c r="R151" s="263">
        <f t="shared" si="75"/>
        <v>0</v>
      </c>
      <c r="S151" s="263">
        <f t="shared" si="75"/>
        <v>0</v>
      </c>
      <c r="T151" s="263">
        <f t="shared" si="75"/>
        <v>2260000</v>
      </c>
      <c r="U151" s="254"/>
      <c r="V151" s="254"/>
    </row>
    <row r="152" spans="2:22" x14ac:dyDescent="0.25">
      <c r="B152" s="243" t="s">
        <v>373</v>
      </c>
      <c r="C152" s="243" t="s">
        <v>1873</v>
      </c>
      <c r="D152" s="242"/>
      <c r="E152" s="264" t="s">
        <v>1874</v>
      </c>
      <c r="F152" s="295"/>
      <c r="G152" s="254"/>
      <c r="H152" s="254"/>
      <c r="I152" s="265">
        <v>2500000</v>
      </c>
      <c r="J152" s="254"/>
      <c r="K152" s="254"/>
      <c r="L152" s="254"/>
      <c r="M152" s="254"/>
      <c r="N152" s="265">
        <v>2260000</v>
      </c>
      <c r="O152" s="236">
        <f t="shared" si="30"/>
        <v>90.4</v>
      </c>
      <c r="P152" s="265"/>
      <c r="Q152" s="265"/>
      <c r="R152" s="265"/>
      <c r="S152" s="265"/>
      <c r="T152" s="265">
        <f>N152</f>
        <v>2260000</v>
      </c>
      <c r="U152" s="254"/>
      <c r="V152" s="254"/>
    </row>
    <row r="153" spans="2:22" x14ac:dyDescent="0.25">
      <c r="B153" s="271"/>
      <c r="C153" s="271"/>
      <c r="D153" s="272"/>
      <c r="E153" s="286"/>
      <c r="F153" s="295"/>
      <c r="G153" s="254"/>
      <c r="H153" s="254"/>
      <c r="I153" s="265"/>
      <c r="J153" s="254"/>
      <c r="K153" s="254"/>
      <c r="L153" s="254"/>
      <c r="M153" s="254"/>
      <c r="N153" s="265"/>
      <c r="O153" s="236"/>
      <c r="P153" s="265"/>
      <c r="Q153" s="265"/>
      <c r="R153" s="265"/>
      <c r="S153" s="265"/>
      <c r="T153" s="265"/>
      <c r="U153" s="254"/>
      <c r="V153" s="254"/>
    </row>
    <row r="154" spans="2:22" ht="41.25" customHeight="1" x14ac:dyDescent="0.25">
      <c r="B154" s="234" t="s">
        <v>375</v>
      </c>
      <c r="C154" s="256"/>
      <c r="D154" s="605" t="s">
        <v>376</v>
      </c>
      <c r="E154" s="606"/>
      <c r="F154" s="304"/>
      <c r="G154" s="254"/>
      <c r="H154" s="254"/>
      <c r="I154" s="258">
        <f>I155+I168+I175</f>
        <v>27280000</v>
      </c>
      <c r="J154" s="254"/>
      <c r="K154" s="254"/>
      <c r="L154" s="254"/>
      <c r="M154" s="254"/>
      <c r="N154" s="258">
        <f>N155+N168+N175</f>
        <v>8270000</v>
      </c>
      <c r="O154" s="236">
        <f t="shared" ref="O154:O217" si="76">N154/I154*100</f>
        <v>30.315249266862171</v>
      </c>
      <c r="P154" s="258">
        <f t="shared" ref="P154:T154" si="77">P155+P168+P175</f>
        <v>2720000</v>
      </c>
      <c r="Q154" s="258">
        <f t="shared" si="77"/>
        <v>0</v>
      </c>
      <c r="R154" s="258">
        <f t="shared" si="77"/>
        <v>0</v>
      </c>
      <c r="S154" s="258">
        <f t="shared" si="77"/>
        <v>5550000</v>
      </c>
      <c r="T154" s="258">
        <f t="shared" si="77"/>
        <v>0</v>
      </c>
      <c r="U154" s="258">
        <f t="shared" ref="U154" si="78">U155+U168+U175</f>
        <v>0</v>
      </c>
      <c r="V154" s="254"/>
    </row>
    <row r="155" spans="2:22" ht="22.5" x14ac:dyDescent="0.25">
      <c r="B155" s="234" t="s">
        <v>377</v>
      </c>
      <c r="C155" s="256"/>
      <c r="D155" s="233"/>
      <c r="E155" s="260" t="s">
        <v>378</v>
      </c>
      <c r="F155" s="304" t="s">
        <v>1913</v>
      </c>
      <c r="G155" s="254"/>
      <c r="H155" s="254"/>
      <c r="I155" s="258">
        <f t="shared" ref="I155" si="79">I156</f>
        <v>23980000</v>
      </c>
      <c r="J155" s="254"/>
      <c r="K155" s="254"/>
      <c r="L155" s="254"/>
      <c r="M155" s="254"/>
      <c r="N155" s="258">
        <f t="shared" ref="N155:T155" si="80">N156</f>
        <v>4970000</v>
      </c>
      <c r="O155" s="236">
        <f t="shared" si="76"/>
        <v>20.725604670558798</v>
      </c>
      <c r="P155" s="258">
        <f t="shared" si="80"/>
        <v>0</v>
      </c>
      <c r="Q155" s="258">
        <f t="shared" si="80"/>
        <v>0</v>
      </c>
      <c r="R155" s="258">
        <f t="shared" si="80"/>
        <v>0</v>
      </c>
      <c r="S155" s="258">
        <f t="shared" si="80"/>
        <v>4970000</v>
      </c>
      <c r="T155" s="258">
        <f t="shared" si="80"/>
        <v>0</v>
      </c>
      <c r="U155" s="254"/>
      <c r="V155" s="254"/>
    </row>
    <row r="156" spans="2:22" x14ac:dyDescent="0.25">
      <c r="B156" s="234" t="s">
        <v>377</v>
      </c>
      <c r="C156" s="234" t="s">
        <v>320</v>
      </c>
      <c r="D156" s="233"/>
      <c r="E156" s="260" t="s">
        <v>65</v>
      </c>
      <c r="F156" s="304"/>
      <c r="G156" s="254"/>
      <c r="H156" s="254"/>
      <c r="I156" s="258">
        <f>I157+I162+I165</f>
        <v>23980000</v>
      </c>
      <c r="J156" s="254"/>
      <c r="K156" s="254"/>
      <c r="L156" s="254"/>
      <c r="M156" s="254"/>
      <c r="N156" s="258">
        <f t="shared" ref="N156" si="81">N157+N162+N165</f>
        <v>4970000</v>
      </c>
      <c r="O156" s="236">
        <f t="shared" si="76"/>
        <v>20.725604670558798</v>
      </c>
      <c r="P156" s="258">
        <f t="shared" ref="P156:T156" si="82">P157+P162+P165</f>
        <v>0</v>
      </c>
      <c r="Q156" s="258">
        <f t="shared" si="82"/>
        <v>0</v>
      </c>
      <c r="R156" s="258">
        <f t="shared" si="82"/>
        <v>0</v>
      </c>
      <c r="S156" s="258">
        <f t="shared" si="82"/>
        <v>4970000</v>
      </c>
      <c r="T156" s="258">
        <f t="shared" si="82"/>
        <v>0</v>
      </c>
      <c r="U156" s="254"/>
      <c r="V156" s="254"/>
    </row>
    <row r="157" spans="2:22" x14ac:dyDescent="0.25">
      <c r="B157" s="238" t="s">
        <v>377</v>
      </c>
      <c r="C157" s="238" t="s">
        <v>321</v>
      </c>
      <c r="D157" s="237"/>
      <c r="E157" s="262" t="s">
        <v>322</v>
      </c>
      <c r="F157" s="314"/>
      <c r="G157" s="254"/>
      <c r="H157" s="254"/>
      <c r="I157" s="263">
        <f>SUM(I158:I161)</f>
        <v>9970000</v>
      </c>
      <c r="J157" s="254"/>
      <c r="K157" s="254"/>
      <c r="L157" s="254"/>
      <c r="M157" s="254"/>
      <c r="N157" s="263">
        <f t="shared" ref="N157" si="83">SUM(N158:N161)</f>
        <v>3440000</v>
      </c>
      <c r="O157" s="236">
        <f t="shared" si="76"/>
        <v>34.503510531594785</v>
      </c>
      <c r="P157" s="263">
        <f t="shared" ref="P157:T157" si="84">SUM(P158:P161)</f>
        <v>0</v>
      </c>
      <c r="Q157" s="263">
        <f t="shared" si="84"/>
        <v>0</v>
      </c>
      <c r="R157" s="263">
        <f t="shared" si="84"/>
        <v>0</v>
      </c>
      <c r="S157" s="263">
        <f t="shared" si="84"/>
        <v>3440000</v>
      </c>
      <c r="T157" s="263">
        <f t="shared" si="84"/>
        <v>0</v>
      </c>
      <c r="U157" s="254"/>
      <c r="V157" s="254"/>
    </row>
    <row r="158" spans="2:22" ht="26.25" customHeight="1" x14ac:dyDescent="0.25">
      <c r="B158" s="243" t="s">
        <v>377</v>
      </c>
      <c r="C158" s="243" t="s">
        <v>323</v>
      </c>
      <c r="D158" s="237"/>
      <c r="E158" s="266" t="s">
        <v>324</v>
      </c>
      <c r="F158" s="297"/>
      <c r="G158" s="254"/>
      <c r="H158" s="254"/>
      <c r="I158" s="265">
        <v>650000</v>
      </c>
      <c r="J158" s="254"/>
      <c r="K158" s="254"/>
      <c r="L158" s="254"/>
      <c r="M158" s="254"/>
      <c r="N158" s="265">
        <v>100000</v>
      </c>
      <c r="O158" s="236">
        <f t="shared" si="76"/>
        <v>15.384615384615385</v>
      </c>
      <c r="P158" s="265"/>
      <c r="Q158" s="265"/>
      <c r="R158" s="265"/>
      <c r="S158" s="265">
        <v>100000</v>
      </c>
      <c r="T158" s="265"/>
      <c r="U158" s="254"/>
      <c r="V158" s="254"/>
    </row>
    <row r="159" spans="2:22" ht="25.5" customHeight="1" x14ac:dyDescent="0.25">
      <c r="B159" s="243" t="s">
        <v>377</v>
      </c>
      <c r="C159" s="243" t="s">
        <v>327</v>
      </c>
      <c r="D159" s="242"/>
      <c r="E159" s="266" t="s">
        <v>328</v>
      </c>
      <c r="F159" s="297"/>
      <c r="G159" s="254"/>
      <c r="H159" s="254"/>
      <c r="I159" s="265">
        <v>1750000</v>
      </c>
      <c r="J159" s="254"/>
      <c r="K159" s="254"/>
      <c r="L159" s="254"/>
      <c r="M159" s="254"/>
      <c r="N159" s="265">
        <v>500000</v>
      </c>
      <c r="O159" s="236">
        <f t="shared" si="76"/>
        <v>28.571428571428569</v>
      </c>
      <c r="P159" s="265"/>
      <c r="Q159" s="265"/>
      <c r="R159" s="265"/>
      <c r="S159" s="265">
        <v>500000</v>
      </c>
      <c r="T159" s="265"/>
      <c r="U159" s="254"/>
      <c r="V159" s="254"/>
    </row>
    <row r="160" spans="2:22" ht="25.5" customHeight="1" x14ac:dyDescent="0.25">
      <c r="B160" s="243" t="s">
        <v>377</v>
      </c>
      <c r="C160" s="243" t="s">
        <v>329</v>
      </c>
      <c r="D160" s="242"/>
      <c r="E160" s="266" t="s">
        <v>330</v>
      </c>
      <c r="F160" s="297"/>
      <c r="G160" s="254"/>
      <c r="H160" s="254"/>
      <c r="I160" s="265">
        <v>4970000</v>
      </c>
      <c r="J160" s="254"/>
      <c r="K160" s="254"/>
      <c r="L160" s="254"/>
      <c r="M160" s="254"/>
      <c r="N160" s="265">
        <v>2840000</v>
      </c>
      <c r="O160" s="236">
        <f t="shared" si="76"/>
        <v>57.142857142857139</v>
      </c>
      <c r="P160" s="265"/>
      <c r="Q160" s="265"/>
      <c r="R160" s="265"/>
      <c r="S160" s="265">
        <v>2840000</v>
      </c>
      <c r="T160" s="265"/>
      <c r="U160" s="254"/>
      <c r="V160" s="254"/>
    </row>
    <row r="161" spans="2:22" ht="25.5" customHeight="1" x14ac:dyDescent="0.25">
      <c r="B161" s="243" t="s">
        <v>1875</v>
      </c>
      <c r="C161" s="243" t="s">
        <v>436</v>
      </c>
      <c r="D161" s="242"/>
      <c r="E161" s="266" t="s">
        <v>1876</v>
      </c>
      <c r="F161" s="297"/>
      <c r="G161" s="254"/>
      <c r="H161" s="254"/>
      <c r="I161" s="265">
        <v>2600000</v>
      </c>
      <c r="J161" s="254"/>
      <c r="K161" s="254"/>
      <c r="L161" s="254"/>
      <c r="M161" s="254"/>
      <c r="N161" s="265"/>
      <c r="O161" s="236"/>
      <c r="P161" s="265"/>
      <c r="Q161" s="265"/>
      <c r="R161" s="265"/>
      <c r="S161" s="265"/>
      <c r="T161" s="265"/>
      <c r="U161" s="254"/>
      <c r="V161" s="254"/>
    </row>
    <row r="162" spans="2:22" x14ac:dyDescent="0.25">
      <c r="B162" s="238" t="s">
        <v>377</v>
      </c>
      <c r="C162" s="238" t="s">
        <v>331</v>
      </c>
      <c r="D162" s="237"/>
      <c r="E162" s="262" t="s">
        <v>79</v>
      </c>
      <c r="F162" s="314"/>
      <c r="G162" s="254"/>
      <c r="H162" s="254"/>
      <c r="I162" s="263">
        <f>SUM(I163:I164)</f>
        <v>14010000</v>
      </c>
      <c r="J162" s="254"/>
      <c r="K162" s="254"/>
      <c r="L162" s="254"/>
      <c r="M162" s="254"/>
      <c r="N162" s="263">
        <f t="shared" ref="N162" si="85">SUM(N163:N164)</f>
        <v>1530000</v>
      </c>
      <c r="O162" s="236">
        <f t="shared" si="76"/>
        <v>10.920770877944326</v>
      </c>
      <c r="P162" s="263">
        <f t="shared" ref="P162:T162" si="86">SUM(P163:P164)</f>
        <v>0</v>
      </c>
      <c r="Q162" s="263">
        <f t="shared" si="86"/>
        <v>0</v>
      </c>
      <c r="R162" s="263">
        <f t="shared" si="86"/>
        <v>0</v>
      </c>
      <c r="S162" s="263">
        <f t="shared" si="86"/>
        <v>1530000</v>
      </c>
      <c r="T162" s="263">
        <f t="shared" si="86"/>
        <v>0</v>
      </c>
      <c r="U162" s="254"/>
      <c r="V162" s="254"/>
    </row>
    <row r="163" spans="2:22" ht="25.5" x14ac:dyDescent="0.25">
      <c r="B163" s="271" t="s">
        <v>377</v>
      </c>
      <c r="C163" s="271" t="s">
        <v>428</v>
      </c>
      <c r="D163" s="272"/>
      <c r="E163" s="273" t="s">
        <v>429</v>
      </c>
      <c r="F163" s="297"/>
      <c r="G163" s="254"/>
      <c r="H163" s="254"/>
      <c r="I163" s="265">
        <v>450000</v>
      </c>
      <c r="J163" s="254"/>
      <c r="K163" s="254"/>
      <c r="L163" s="254"/>
      <c r="M163" s="254"/>
      <c r="N163" s="265">
        <v>0</v>
      </c>
      <c r="O163" s="236">
        <f t="shared" si="76"/>
        <v>0</v>
      </c>
      <c r="P163" s="265"/>
      <c r="Q163" s="265"/>
      <c r="R163" s="265"/>
      <c r="S163" s="265">
        <v>0</v>
      </c>
      <c r="T163" s="265"/>
      <c r="U163" s="254"/>
      <c r="V163" s="254"/>
    </row>
    <row r="164" spans="2:22" x14ac:dyDescent="0.25">
      <c r="B164" s="271" t="s">
        <v>377</v>
      </c>
      <c r="C164" s="271" t="s">
        <v>358</v>
      </c>
      <c r="D164" s="272"/>
      <c r="E164" s="273" t="s">
        <v>359</v>
      </c>
      <c r="F164" s="297"/>
      <c r="G164" s="254"/>
      <c r="H164" s="254"/>
      <c r="I164" s="265">
        <v>13560000</v>
      </c>
      <c r="J164" s="254"/>
      <c r="K164" s="254"/>
      <c r="L164" s="254"/>
      <c r="M164" s="254"/>
      <c r="N164" s="265">
        <v>1530000</v>
      </c>
      <c r="O164" s="236">
        <f t="shared" si="76"/>
        <v>11.283185840707963</v>
      </c>
      <c r="P164" s="265"/>
      <c r="Q164" s="265"/>
      <c r="R164" s="265"/>
      <c r="S164" s="265">
        <v>1530000</v>
      </c>
      <c r="T164" s="265"/>
      <c r="U164" s="254"/>
      <c r="V164" s="254"/>
    </row>
    <row r="165" spans="2:22" hidden="1" x14ac:dyDescent="0.25">
      <c r="B165" s="238" t="s">
        <v>377</v>
      </c>
      <c r="C165" s="238" t="s">
        <v>339</v>
      </c>
      <c r="D165" s="237"/>
      <c r="E165" s="262" t="s">
        <v>76</v>
      </c>
      <c r="F165" s="314"/>
      <c r="G165" s="254"/>
      <c r="H165" s="254"/>
      <c r="I165" s="263">
        <f>SUM(I166)</f>
        <v>0</v>
      </c>
      <c r="J165" s="254"/>
      <c r="K165" s="254"/>
      <c r="L165" s="254"/>
      <c r="M165" s="254"/>
      <c r="N165" s="263">
        <f>SUM(N166)</f>
        <v>0</v>
      </c>
      <c r="O165" s="236" t="e">
        <f t="shared" si="76"/>
        <v>#DIV/0!</v>
      </c>
      <c r="P165" s="263">
        <f t="shared" ref="P165:T165" si="87">SUM(P166)</f>
        <v>0</v>
      </c>
      <c r="Q165" s="263">
        <f t="shared" si="87"/>
        <v>0</v>
      </c>
      <c r="R165" s="263">
        <f t="shared" si="87"/>
        <v>0</v>
      </c>
      <c r="S165" s="263">
        <f t="shared" si="87"/>
        <v>0</v>
      </c>
      <c r="T165" s="263">
        <f t="shared" si="87"/>
        <v>0</v>
      </c>
      <c r="U165" s="254"/>
      <c r="V165" s="254"/>
    </row>
    <row r="166" spans="2:22" ht="24.75" hidden="1" customHeight="1" x14ac:dyDescent="0.25">
      <c r="B166" s="271" t="s">
        <v>377</v>
      </c>
      <c r="C166" s="271" t="s">
        <v>851</v>
      </c>
      <c r="D166" s="272"/>
      <c r="E166" s="273" t="s">
        <v>865</v>
      </c>
      <c r="F166" s="297"/>
      <c r="G166" s="254"/>
      <c r="H166" s="254"/>
      <c r="I166" s="265">
        <v>0</v>
      </c>
      <c r="J166" s="254"/>
      <c r="K166" s="254"/>
      <c r="L166" s="254"/>
      <c r="M166" s="254"/>
      <c r="N166" s="265">
        <v>0</v>
      </c>
      <c r="O166" s="236" t="e">
        <f t="shared" si="76"/>
        <v>#DIV/0!</v>
      </c>
      <c r="P166" s="265">
        <v>0</v>
      </c>
      <c r="Q166" s="265">
        <v>0</v>
      </c>
      <c r="R166" s="265">
        <v>0</v>
      </c>
      <c r="S166" s="265">
        <v>0</v>
      </c>
      <c r="T166" s="265">
        <v>0</v>
      </c>
      <c r="U166" s="254"/>
      <c r="V166" s="254"/>
    </row>
    <row r="167" spans="2:22" ht="73.5" customHeight="1" x14ac:dyDescent="0.25">
      <c r="B167" s="243"/>
      <c r="C167" s="243"/>
      <c r="D167" s="242"/>
      <c r="E167" s="266"/>
      <c r="F167" s="297"/>
      <c r="G167" s="254"/>
      <c r="H167" s="254"/>
      <c r="I167" s="265"/>
      <c r="J167" s="254"/>
      <c r="K167" s="254"/>
      <c r="L167" s="254"/>
      <c r="M167" s="254"/>
      <c r="N167" s="265"/>
      <c r="O167" s="236"/>
      <c r="P167" s="265"/>
      <c r="Q167" s="265"/>
      <c r="R167" s="265"/>
      <c r="S167" s="265"/>
      <c r="T167" s="265"/>
      <c r="U167" s="254"/>
      <c r="V167" s="254"/>
    </row>
    <row r="168" spans="2:22" ht="22.5" x14ac:dyDescent="0.25">
      <c r="B168" s="283" t="s">
        <v>381</v>
      </c>
      <c r="C168" s="287"/>
      <c r="D168" s="284"/>
      <c r="E168" s="285" t="s">
        <v>382</v>
      </c>
      <c r="F168" s="304" t="s">
        <v>1914</v>
      </c>
      <c r="G168" s="254"/>
      <c r="H168" s="254"/>
      <c r="I168" s="258">
        <f t="shared" ref="I168:I169" si="88">I169</f>
        <v>580000</v>
      </c>
      <c r="J168" s="254"/>
      <c r="K168" s="254"/>
      <c r="L168" s="254"/>
      <c r="M168" s="254"/>
      <c r="N168" s="258">
        <f t="shared" ref="N168:T169" si="89">N169</f>
        <v>580000</v>
      </c>
      <c r="O168" s="236">
        <f t="shared" si="76"/>
        <v>100</v>
      </c>
      <c r="P168" s="258">
        <f t="shared" si="89"/>
        <v>0</v>
      </c>
      <c r="Q168" s="258">
        <f t="shared" si="89"/>
        <v>0</v>
      </c>
      <c r="R168" s="258">
        <f t="shared" si="89"/>
        <v>0</v>
      </c>
      <c r="S168" s="258">
        <f t="shared" si="89"/>
        <v>580000</v>
      </c>
      <c r="T168" s="258">
        <f t="shared" si="89"/>
        <v>0</v>
      </c>
      <c r="U168" s="254"/>
      <c r="V168" s="254"/>
    </row>
    <row r="169" spans="2:22" x14ac:dyDescent="0.25">
      <c r="B169" s="234" t="s">
        <v>381</v>
      </c>
      <c r="C169" s="234" t="s">
        <v>320</v>
      </c>
      <c r="D169" s="233"/>
      <c r="E169" s="260" t="s">
        <v>65</v>
      </c>
      <c r="F169" s="304"/>
      <c r="G169" s="254"/>
      <c r="H169" s="254"/>
      <c r="I169" s="258">
        <f t="shared" si="88"/>
        <v>580000</v>
      </c>
      <c r="J169" s="254"/>
      <c r="K169" s="254"/>
      <c r="L169" s="254"/>
      <c r="M169" s="254"/>
      <c r="N169" s="258">
        <f t="shared" si="89"/>
        <v>580000</v>
      </c>
      <c r="O169" s="236">
        <f t="shared" si="76"/>
        <v>100</v>
      </c>
      <c r="P169" s="258">
        <f t="shared" si="89"/>
        <v>0</v>
      </c>
      <c r="Q169" s="258">
        <f t="shared" si="89"/>
        <v>0</v>
      </c>
      <c r="R169" s="258">
        <f t="shared" si="89"/>
        <v>0</v>
      </c>
      <c r="S169" s="258">
        <f t="shared" si="89"/>
        <v>580000</v>
      </c>
      <c r="T169" s="258">
        <f t="shared" si="89"/>
        <v>0</v>
      </c>
      <c r="U169" s="254"/>
      <c r="V169" s="254"/>
    </row>
    <row r="170" spans="2:22" x14ac:dyDescent="0.25">
      <c r="B170" s="238" t="s">
        <v>381</v>
      </c>
      <c r="C170" s="238" t="s">
        <v>321</v>
      </c>
      <c r="D170" s="237"/>
      <c r="E170" s="262" t="s">
        <v>322</v>
      </c>
      <c r="F170" s="314"/>
      <c r="G170" s="254"/>
      <c r="H170" s="254"/>
      <c r="I170" s="263">
        <f t="shared" ref="I170" si="90">SUM(I171:I173)</f>
        <v>580000</v>
      </c>
      <c r="J170" s="254"/>
      <c r="K170" s="254"/>
      <c r="L170" s="254"/>
      <c r="M170" s="254"/>
      <c r="N170" s="263">
        <f t="shared" ref="N170:T170" si="91">SUM(N171:N173)</f>
        <v>580000</v>
      </c>
      <c r="O170" s="236">
        <f t="shared" si="76"/>
        <v>100</v>
      </c>
      <c r="P170" s="263">
        <f t="shared" si="91"/>
        <v>0</v>
      </c>
      <c r="Q170" s="263">
        <f t="shared" si="91"/>
        <v>0</v>
      </c>
      <c r="R170" s="263">
        <f t="shared" si="91"/>
        <v>0</v>
      </c>
      <c r="S170" s="263">
        <f t="shared" si="91"/>
        <v>580000</v>
      </c>
      <c r="T170" s="263">
        <f t="shared" si="91"/>
        <v>0</v>
      </c>
      <c r="U170" s="254"/>
      <c r="V170" s="254"/>
    </row>
    <row r="171" spans="2:22" ht="24.75" customHeight="1" x14ac:dyDescent="0.25">
      <c r="B171" s="243" t="s">
        <v>381</v>
      </c>
      <c r="C171" s="243" t="s">
        <v>323</v>
      </c>
      <c r="D171" s="242"/>
      <c r="E171" s="266" t="s">
        <v>324</v>
      </c>
      <c r="F171" s="297"/>
      <c r="G171" s="254"/>
      <c r="H171" s="254"/>
      <c r="I171" s="265">
        <v>100000</v>
      </c>
      <c r="J171" s="254"/>
      <c r="K171" s="254"/>
      <c r="L171" s="254"/>
      <c r="M171" s="254"/>
      <c r="N171" s="265">
        <v>100000</v>
      </c>
      <c r="O171" s="236">
        <f t="shared" si="76"/>
        <v>100</v>
      </c>
      <c r="P171" s="265"/>
      <c r="Q171" s="265"/>
      <c r="R171" s="265"/>
      <c r="S171" s="265">
        <v>100000</v>
      </c>
      <c r="T171" s="265"/>
      <c r="U171" s="254"/>
      <c r="V171" s="254"/>
    </row>
    <row r="172" spans="2:22" ht="25.5" customHeight="1" x14ac:dyDescent="0.25">
      <c r="B172" s="243" t="s">
        <v>381</v>
      </c>
      <c r="C172" s="243" t="s">
        <v>327</v>
      </c>
      <c r="D172" s="242"/>
      <c r="E172" s="266" t="s">
        <v>328</v>
      </c>
      <c r="F172" s="297"/>
      <c r="G172" s="254"/>
      <c r="H172" s="254"/>
      <c r="I172" s="265">
        <v>120000</v>
      </c>
      <c r="J172" s="254"/>
      <c r="K172" s="254"/>
      <c r="L172" s="254"/>
      <c r="M172" s="254"/>
      <c r="N172" s="265">
        <v>120000</v>
      </c>
      <c r="O172" s="236">
        <f t="shared" si="76"/>
        <v>100</v>
      </c>
      <c r="P172" s="265"/>
      <c r="Q172" s="265"/>
      <c r="R172" s="265"/>
      <c r="S172" s="265">
        <v>120000</v>
      </c>
      <c r="T172" s="265"/>
      <c r="U172" s="254"/>
      <c r="V172" s="254"/>
    </row>
    <row r="173" spans="2:22" ht="27.75" customHeight="1" x14ac:dyDescent="0.25">
      <c r="B173" s="271" t="s">
        <v>381</v>
      </c>
      <c r="C173" s="271" t="s">
        <v>329</v>
      </c>
      <c r="D173" s="272"/>
      <c r="E173" s="273" t="s">
        <v>330</v>
      </c>
      <c r="F173" s="297"/>
      <c r="G173" s="254"/>
      <c r="H173" s="254"/>
      <c r="I173" s="265">
        <v>360000</v>
      </c>
      <c r="J173" s="254"/>
      <c r="K173" s="254"/>
      <c r="L173" s="254"/>
      <c r="M173" s="254"/>
      <c r="N173" s="265">
        <v>360000</v>
      </c>
      <c r="O173" s="236">
        <f t="shared" si="76"/>
        <v>100</v>
      </c>
      <c r="P173" s="265"/>
      <c r="Q173" s="265"/>
      <c r="R173" s="265"/>
      <c r="S173" s="265">
        <v>360000</v>
      </c>
      <c r="T173" s="265"/>
      <c r="U173" s="254"/>
      <c r="V173" s="254"/>
    </row>
    <row r="174" spans="2:22" x14ac:dyDescent="0.25">
      <c r="B174" s="280"/>
      <c r="C174" s="280"/>
      <c r="D174" s="281"/>
      <c r="E174" s="282"/>
      <c r="F174" s="282"/>
      <c r="G174" s="254"/>
      <c r="H174" s="254"/>
      <c r="I174" s="265"/>
      <c r="J174" s="254"/>
      <c r="K174" s="254"/>
      <c r="L174" s="254"/>
      <c r="M174" s="254"/>
      <c r="N174" s="265"/>
      <c r="O174" s="236"/>
      <c r="P174" s="265"/>
      <c r="Q174" s="265"/>
      <c r="R174" s="265"/>
      <c r="S174" s="265"/>
      <c r="T174" s="265"/>
      <c r="U174" s="254"/>
      <c r="V174" s="254"/>
    </row>
    <row r="175" spans="2:22" ht="22.5" x14ac:dyDescent="0.25">
      <c r="B175" s="230" t="s">
        <v>383</v>
      </c>
      <c r="C175" s="288"/>
      <c r="D175" s="229"/>
      <c r="E175" s="289" t="s">
        <v>384</v>
      </c>
      <c r="F175" s="474" t="s">
        <v>1915</v>
      </c>
      <c r="G175" s="254"/>
      <c r="H175" s="254"/>
      <c r="I175" s="258">
        <f t="shared" ref="I175" si="92">I176</f>
        <v>2720000</v>
      </c>
      <c r="J175" s="254"/>
      <c r="K175" s="254"/>
      <c r="L175" s="254"/>
      <c r="M175" s="254"/>
      <c r="N175" s="258">
        <f t="shared" ref="N175:T175" si="93">N176</f>
        <v>2720000</v>
      </c>
      <c r="O175" s="236">
        <f t="shared" si="76"/>
        <v>100</v>
      </c>
      <c r="P175" s="258">
        <f t="shared" si="93"/>
        <v>2720000</v>
      </c>
      <c r="Q175" s="258">
        <f t="shared" si="93"/>
        <v>0</v>
      </c>
      <c r="R175" s="258">
        <f t="shared" si="93"/>
        <v>0</v>
      </c>
      <c r="S175" s="258">
        <f t="shared" si="93"/>
        <v>0</v>
      </c>
      <c r="T175" s="258">
        <f t="shared" si="93"/>
        <v>0</v>
      </c>
      <c r="U175" s="254"/>
      <c r="V175" s="254"/>
    </row>
    <row r="176" spans="2:22" x14ac:dyDescent="0.25">
      <c r="B176" s="234" t="s">
        <v>383</v>
      </c>
      <c r="C176" s="234" t="s">
        <v>320</v>
      </c>
      <c r="D176" s="233"/>
      <c r="E176" s="260" t="s">
        <v>65</v>
      </c>
      <c r="F176" s="304"/>
      <c r="G176" s="254"/>
      <c r="H176" s="254"/>
      <c r="I176" s="258">
        <f t="shared" ref="I176" si="94">I177+I181</f>
        <v>2720000</v>
      </c>
      <c r="J176" s="254"/>
      <c r="K176" s="254"/>
      <c r="L176" s="254"/>
      <c r="M176" s="254"/>
      <c r="N176" s="258">
        <f t="shared" ref="N176:T176" si="95">N177+N181</f>
        <v>2720000</v>
      </c>
      <c r="O176" s="236">
        <f t="shared" si="76"/>
        <v>100</v>
      </c>
      <c r="P176" s="258">
        <f t="shared" si="95"/>
        <v>2720000</v>
      </c>
      <c r="Q176" s="258">
        <f t="shared" si="95"/>
        <v>0</v>
      </c>
      <c r="R176" s="258">
        <f t="shared" si="95"/>
        <v>0</v>
      </c>
      <c r="S176" s="258">
        <f t="shared" si="95"/>
        <v>0</v>
      </c>
      <c r="T176" s="258">
        <f t="shared" si="95"/>
        <v>0</v>
      </c>
      <c r="U176" s="254"/>
      <c r="V176" s="254"/>
    </row>
    <row r="177" spans="2:22" x14ac:dyDescent="0.25">
      <c r="B177" s="238" t="s">
        <v>383</v>
      </c>
      <c r="C177" s="238" t="s">
        <v>321</v>
      </c>
      <c r="D177" s="237"/>
      <c r="E177" s="262" t="s">
        <v>322</v>
      </c>
      <c r="F177" s="314"/>
      <c r="G177" s="254"/>
      <c r="H177" s="254"/>
      <c r="I177" s="263">
        <f t="shared" ref="I177" si="96">SUM(I178:I180)</f>
        <v>2200000</v>
      </c>
      <c r="J177" s="254"/>
      <c r="K177" s="254"/>
      <c r="L177" s="254"/>
      <c r="M177" s="254"/>
      <c r="N177" s="263">
        <f t="shared" ref="N177:T177" si="97">SUM(N178:N180)</f>
        <v>2200000</v>
      </c>
      <c r="O177" s="236">
        <f t="shared" si="76"/>
        <v>100</v>
      </c>
      <c r="P177" s="263">
        <f t="shared" si="97"/>
        <v>2200000</v>
      </c>
      <c r="Q177" s="263">
        <f t="shared" si="97"/>
        <v>0</v>
      </c>
      <c r="R177" s="263">
        <f t="shared" si="97"/>
        <v>0</v>
      </c>
      <c r="S177" s="263">
        <f t="shared" si="97"/>
        <v>0</v>
      </c>
      <c r="T177" s="263">
        <f t="shared" si="97"/>
        <v>0</v>
      </c>
      <c r="U177" s="254"/>
      <c r="V177" s="254"/>
    </row>
    <row r="178" spans="2:22" ht="27" customHeight="1" x14ac:dyDescent="0.25">
      <c r="B178" s="243" t="s">
        <v>383</v>
      </c>
      <c r="C178" s="243" t="s">
        <v>323</v>
      </c>
      <c r="D178" s="242"/>
      <c r="E178" s="266" t="s">
        <v>324</v>
      </c>
      <c r="F178" s="297"/>
      <c r="G178" s="254"/>
      <c r="H178" s="254"/>
      <c r="I178" s="265">
        <v>100000</v>
      </c>
      <c r="J178" s="254"/>
      <c r="K178" s="254"/>
      <c r="L178" s="254"/>
      <c r="M178" s="254"/>
      <c r="N178" s="265">
        <v>100000</v>
      </c>
      <c r="O178" s="236">
        <f t="shared" si="76"/>
        <v>100</v>
      </c>
      <c r="P178" s="265">
        <v>100000</v>
      </c>
      <c r="Q178" s="265"/>
      <c r="R178" s="265"/>
      <c r="S178" s="265"/>
      <c r="T178" s="265"/>
      <c r="U178" s="254"/>
      <c r="V178" s="254"/>
    </row>
    <row r="179" spans="2:22" ht="26.25" customHeight="1" x14ac:dyDescent="0.25">
      <c r="B179" s="243" t="s">
        <v>383</v>
      </c>
      <c r="C179" s="243" t="s">
        <v>327</v>
      </c>
      <c r="D179" s="242"/>
      <c r="E179" s="266" t="s">
        <v>328</v>
      </c>
      <c r="F179" s="297"/>
      <c r="G179" s="254"/>
      <c r="H179" s="254"/>
      <c r="I179" s="265">
        <v>100000</v>
      </c>
      <c r="J179" s="254"/>
      <c r="K179" s="254"/>
      <c r="L179" s="254"/>
      <c r="M179" s="254"/>
      <c r="N179" s="265">
        <v>100000</v>
      </c>
      <c r="O179" s="236">
        <f t="shared" si="76"/>
        <v>100</v>
      </c>
      <c r="P179" s="265">
        <v>100000</v>
      </c>
      <c r="Q179" s="265"/>
      <c r="R179" s="265"/>
      <c r="S179" s="265"/>
      <c r="T179" s="265"/>
      <c r="U179" s="254"/>
      <c r="V179" s="254"/>
    </row>
    <row r="180" spans="2:22" ht="24.75" customHeight="1" x14ac:dyDescent="0.25">
      <c r="B180" s="243" t="s">
        <v>383</v>
      </c>
      <c r="C180" s="243" t="s">
        <v>329</v>
      </c>
      <c r="D180" s="242"/>
      <c r="E180" s="266" t="s">
        <v>330</v>
      </c>
      <c r="F180" s="297"/>
      <c r="G180" s="254"/>
      <c r="H180" s="254"/>
      <c r="I180" s="265">
        <v>2000000</v>
      </c>
      <c r="J180" s="254"/>
      <c r="K180" s="254"/>
      <c r="L180" s="254"/>
      <c r="M180" s="254"/>
      <c r="N180" s="265">
        <v>2000000</v>
      </c>
      <c r="O180" s="236">
        <f t="shared" si="76"/>
        <v>100</v>
      </c>
      <c r="P180" s="265">
        <v>2000000</v>
      </c>
      <c r="Q180" s="265"/>
      <c r="R180" s="265"/>
      <c r="S180" s="265"/>
      <c r="T180" s="265"/>
      <c r="U180" s="254"/>
      <c r="V180" s="254"/>
    </row>
    <row r="181" spans="2:22" x14ac:dyDescent="0.25">
      <c r="B181" s="238" t="s">
        <v>383</v>
      </c>
      <c r="C181" s="238" t="s">
        <v>331</v>
      </c>
      <c r="D181" s="237"/>
      <c r="E181" s="268" t="s">
        <v>79</v>
      </c>
      <c r="F181" s="470"/>
      <c r="G181" s="254"/>
      <c r="H181" s="254"/>
      <c r="I181" s="263">
        <f t="shared" ref="I181" si="98">SUM(I182)</f>
        <v>520000</v>
      </c>
      <c r="J181" s="254"/>
      <c r="K181" s="254"/>
      <c r="L181" s="254"/>
      <c r="M181" s="254"/>
      <c r="N181" s="263">
        <f t="shared" ref="N181:T181" si="99">SUM(N182)</f>
        <v>520000</v>
      </c>
      <c r="O181" s="236">
        <f t="shared" si="76"/>
        <v>100</v>
      </c>
      <c r="P181" s="263">
        <f t="shared" si="99"/>
        <v>520000</v>
      </c>
      <c r="Q181" s="263">
        <f t="shared" si="99"/>
        <v>0</v>
      </c>
      <c r="R181" s="263">
        <f t="shared" si="99"/>
        <v>0</v>
      </c>
      <c r="S181" s="263">
        <f t="shared" si="99"/>
        <v>0</v>
      </c>
      <c r="T181" s="263">
        <f t="shared" si="99"/>
        <v>0</v>
      </c>
      <c r="U181" s="254"/>
      <c r="V181" s="254"/>
    </row>
    <row r="182" spans="2:22" x14ac:dyDescent="0.25">
      <c r="B182" s="243" t="s">
        <v>383</v>
      </c>
      <c r="C182" s="243" t="s">
        <v>358</v>
      </c>
      <c r="D182" s="242"/>
      <c r="E182" s="264" t="s">
        <v>359</v>
      </c>
      <c r="F182" s="295"/>
      <c r="G182" s="254"/>
      <c r="H182" s="254"/>
      <c r="I182" s="265">
        <v>520000</v>
      </c>
      <c r="J182" s="254"/>
      <c r="K182" s="254"/>
      <c r="L182" s="254"/>
      <c r="M182" s="254"/>
      <c r="N182" s="265">
        <v>520000</v>
      </c>
      <c r="O182" s="236">
        <f t="shared" si="76"/>
        <v>100</v>
      </c>
      <c r="P182" s="265">
        <v>520000</v>
      </c>
      <c r="Q182" s="265"/>
      <c r="R182" s="265"/>
      <c r="S182" s="265"/>
      <c r="T182" s="265"/>
      <c r="U182" s="254"/>
      <c r="V182" s="254"/>
    </row>
    <row r="183" spans="2:22" x14ac:dyDescent="0.25">
      <c r="B183" s="243"/>
      <c r="C183" s="243"/>
      <c r="D183" s="242"/>
      <c r="E183" s="264"/>
      <c r="F183" s="295"/>
      <c r="G183" s="254"/>
      <c r="H183" s="254"/>
      <c r="I183" s="265"/>
      <c r="J183" s="254"/>
      <c r="K183" s="254"/>
      <c r="L183" s="254"/>
      <c r="M183" s="254"/>
      <c r="N183" s="265"/>
      <c r="O183" s="236"/>
      <c r="P183" s="265"/>
      <c r="Q183" s="265"/>
      <c r="R183" s="265"/>
      <c r="S183" s="265"/>
      <c r="T183" s="265"/>
      <c r="U183" s="254"/>
      <c r="V183" s="254"/>
    </row>
    <row r="184" spans="2:22" ht="48.75" customHeight="1" x14ac:dyDescent="0.25">
      <c r="B184" s="234" t="s">
        <v>385</v>
      </c>
      <c r="C184" s="256"/>
      <c r="D184" s="605" t="s">
        <v>386</v>
      </c>
      <c r="E184" s="606"/>
      <c r="F184" s="304"/>
      <c r="G184" s="254"/>
      <c r="H184" s="254"/>
      <c r="I184" s="258">
        <f>I185+I195+I201+I210+I216+I222+I235+I241+I255</f>
        <v>41932166</v>
      </c>
      <c r="J184" s="254"/>
      <c r="K184" s="254"/>
      <c r="L184" s="254"/>
      <c r="M184" s="254"/>
      <c r="N184" s="258">
        <f>N185+N195+N201+N210+N216+N222+N235+N241+N255</f>
        <v>29483500</v>
      </c>
      <c r="O184" s="236">
        <f t="shared" si="76"/>
        <v>70.312370698904516</v>
      </c>
      <c r="P184" s="258">
        <f t="shared" ref="P184:T184" si="100">P185+P195+P201+P210+P216+P222+P235+P241+P255</f>
        <v>2000000</v>
      </c>
      <c r="Q184" s="258">
        <f t="shared" si="100"/>
        <v>0</v>
      </c>
      <c r="R184" s="258">
        <f t="shared" si="100"/>
        <v>0</v>
      </c>
      <c r="S184" s="258">
        <f t="shared" si="100"/>
        <v>12300000</v>
      </c>
      <c r="T184" s="258">
        <f t="shared" si="100"/>
        <v>15183500</v>
      </c>
      <c r="U184" s="254"/>
      <c r="V184" s="254"/>
    </row>
    <row r="185" spans="2:22" ht="33.75" x14ac:dyDescent="0.25">
      <c r="B185" s="234" t="s">
        <v>387</v>
      </c>
      <c r="C185" s="256"/>
      <c r="D185" s="233"/>
      <c r="E185" s="260" t="s">
        <v>388</v>
      </c>
      <c r="F185" s="304" t="s">
        <v>1916</v>
      </c>
      <c r="G185" s="254"/>
      <c r="H185" s="254"/>
      <c r="I185" s="258">
        <f t="shared" ref="I185" si="101">I186</f>
        <v>5510000</v>
      </c>
      <c r="J185" s="254"/>
      <c r="K185" s="254"/>
      <c r="L185" s="254"/>
      <c r="M185" s="254"/>
      <c r="N185" s="258">
        <f t="shared" ref="N185:T185" si="102">N186</f>
        <v>5510000</v>
      </c>
      <c r="O185" s="236">
        <f t="shared" si="76"/>
        <v>100</v>
      </c>
      <c r="P185" s="258">
        <f t="shared" si="102"/>
        <v>0</v>
      </c>
      <c r="Q185" s="258">
        <f t="shared" si="102"/>
        <v>0</v>
      </c>
      <c r="R185" s="258">
        <f t="shared" si="102"/>
        <v>0</v>
      </c>
      <c r="S185" s="258">
        <f t="shared" si="102"/>
        <v>5510000</v>
      </c>
      <c r="T185" s="258">
        <f t="shared" si="102"/>
        <v>0</v>
      </c>
      <c r="U185" s="254"/>
      <c r="V185" s="254"/>
    </row>
    <row r="186" spans="2:22" x14ac:dyDescent="0.25">
      <c r="B186" s="234" t="s">
        <v>387</v>
      </c>
      <c r="C186" s="234" t="s">
        <v>320</v>
      </c>
      <c r="D186" s="233"/>
      <c r="E186" s="261" t="s">
        <v>65</v>
      </c>
      <c r="F186" s="310"/>
      <c r="G186" s="254"/>
      <c r="H186" s="254"/>
      <c r="I186" s="258">
        <f t="shared" ref="I186" si="103">I187+I192</f>
        <v>5510000</v>
      </c>
      <c r="J186" s="254"/>
      <c r="K186" s="254"/>
      <c r="L186" s="254"/>
      <c r="M186" s="254"/>
      <c r="N186" s="258">
        <f t="shared" ref="N186:T186" si="104">N187+N192</f>
        <v>5510000</v>
      </c>
      <c r="O186" s="236">
        <f t="shared" si="76"/>
        <v>100</v>
      </c>
      <c r="P186" s="258">
        <f t="shared" si="104"/>
        <v>0</v>
      </c>
      <c r="Q186" s="258">
        <f t="shared" si="104"/>
        <v>0</v>
      </c>
      <c r="R186" s="258">
        <f t="shared" si="104"/>
        <v>0</v>
      </c>
      <c r="S186" s="258">
        <f t="shared" si="104"/>
        <v>5510000</v>
      </c>
      <c r="T186" s="258">
        <f t="shared" si="104"/>
        <v>0</v>
      </c>
      <c r="U186" s="254"/>
      <c r="V186" s="254"/>
    </row>
    <row r="187" spans="2:22" x14ac:dyDescent="0.25">
      <c r="B187" s="238" t="s">
        <v>387</v>
      </c>
      <c r="C187" s="238" t="s">
        <v>321</v>
      </c>
      <c r="D187" s="237"/>
      <c r="E187" s="268" t="s">
        <v>322</v>
      </c>
      <c r="F187" s="470"/>
      <c r="G187" s="254"/>
      <c r="H187" s="254"/>
      <c r="I187" s="263">
        <f t="shared" ref="I187" si="105">SUM(I188:I191)</f>
        <v>5230000</v>
      </c>
      <c r="J187" s="254"/>
      <c r="K187" s="254"/>
      <c r="L187" s="254"/>
      <c r="M187" s="254"/>
      <c r="N187" s="263">
        <f t="shared" ref="N187:T187" si="106">SUM(N188:N191)</f>
        <v>5230000</v>
      </c>
      <c r="O187" s="236">
        <f t="shared" si="76"/>
        <v>100</v>
      </c>
      <c r="P187" s="263">
        <f t="shared" si="106"/>
        <v>0</v>
      </c>
      <c r="Q187" s="263">
        <f t="shared" si="106"/>
        <v>0</v>
      </c>
      <c r="R187" s="263">
        <f t="shared" si="106"/>
        <v>0</v>
      </c>
      <c r="S187" s="263">
        <f t="shared" si="106"/>
        <v>5230000</v>
      </c>
      <c r="T187" s="263">
        <f t="shared" si="106"/>
        <v>0</v>
      </c>
      <c r="U187" s="254"/>
      <c r="V187" s="254"/>
    </row>
    <row r="188" spans="2:22" ht="22.5" customHeight="1" x14ac:dyDescent="0.25">
      <c r="B188" s="243" t="s">
        <v>387</v>
      </c>
      <c r="C188" s="243" t="s">
        <v>323</v>
      </c>
      <c r="D188" s="242"/>
      <c r="E188" s="266" t="s">
        <v>324</v>
      </c>
      <c r="F188" s="297"/>
      <c r="G188" s="254"/>
      <c r="H188" s="254"/>
      <c r="I188" s="265">
        <v>100000</v>
      </c>
      <c r="J188" s="254"/>
      <c r="K188" s="254"/>
      <c r="L188" s="254"/>
      <c r="M188" s="254"/>
      <c r="N188" s="265">
        <v>100000</v>
      </c>
      <c r="O188" s="236">
        <f t="shared" si="76"/>
        <v>100</v>
      </c>
      <c r="P188" s="265"/>
      <c r="Q188" s="265"/>
      <c r="R188" s="265"/>
      <c r="S188" s="265">
        <v>100000</v>
      </c>
      <c r="T188" s="265"/>
      <c r="U188" s="254"/>
      <c r="V188" s="254"/>
    </row>
    <row r="189" spans="2:22" ht="23.25" customHeight="1" x14ac:dyDescent="0.25">
      <c r="B189" s="243" t="s">
        <v>387</v>
      </c>
      <c r="C189" s="243" t="s">
        <v>327</v>
      </c>
      <c r="D189" s="242"/>
      <c r="E189" s="266" t="s">
        <v>328</v>
      </c>
      <c r="F189" s="297"/>
      <c r="G189" s="254"/>
      <c r="H189" s="254"/>
      <c r="I189" s="265">
        <v>100000</v>
      </c>
      <c r="J189" s="254"/>
      <c r="K189" s="254"/>
      <c r="L189" s="254"/>
      <c r="M189" s="254"/>
      <c r="N189" s="265">
        <v>100000</v>
      </c>
      <c r="O189" s="236">
        <f t="shared" si="76"/>
        <v>100</v>
      </c>
      <c r="P189" s="265"/>
      <c r="Q189" s="265"/>
      <c r="R189" s="265"/>
      <c r="S189" s="265">
        <v>100000</v>
      </c>
      <c r="T189" s="265"/>
      <c r="U189" s="254"/>
      <c r="V189" s="254"/>
    </row>
    <row r="190" spans="2:22" ht="21.75" customHeight="1" x14ac:dyDescent="0.25">
      <c r="B190" s="243" t="s">
        <v>387</v>
      </c>
      <c r="C190" s="243" t="s">
        <v>329</v>
      </c>
      <c r="D190" s="242"/>
      <c r="E190" s="266" t="s">
        <v>330</v>
      </c>
      <c r="F190" s="297"/>
      <c r="G190" s="254"/>
      <c r="H190" s="254"/>
      <c r="I190" s="265">
        <v>4880000</v>
      </c>
      <c r="J190" s="254"/>
      <c r="K190" s="254"/>
      <c r="L190" s="254"/>
      <c r="M190" s="254"/>
      <c r="N190" s="265">
        <v>4880000</v>
      </c>
      <c r="O190" s="236">
        <f t="shared" si="76"/>
        <v>100</v>
      </c>
      <c r="P190" s="265"/>
      <c r="Q190" s="265"/>
      <c r="R190" s="265"/>
      <c r="S190" s="265">
        <v>4880000</v>
      </c>
      <c r="T190" s="265"/>
      <c r="U190" s="254"/>
      <c r="V190" s="254"/>
    </row>
    <row r="191" spans="2:22" ht="18.75" customHeight="1" x14ac:dyDescent="0.25">
      <c r="B191" s="243" t="s">
        <v>387</v>
      </c>
      <c r="C191" s="243" t="s">
        <v>866</v>
      </c>
      <c r="D191" s="242"/>
      <c r="E191" s="266" t="s">
        <v>867</v>
      </c>
      <c r="F191" s="297"/>
      <c r="G191" s="254"/>
      <c r="H191" s="254"/>
      <c r="I191" s="265">
        <v>150000</v>
      </c>
      <c r="J191" s="254"/>
      <c r="K191" s="254"/>
      <c r="L191" s="254"/>
      <c r="M191" s="254"/>
      <c r="N191" s="265">
        <v>150000</v>
      </c>
      <c r="O191" s="236">
        <f t="shared" si="76"/>
        <v>100</v>
      </c>
      <c r="P191" s="265"/>
      <c r="Q191" s="265"/>
      <c r="R191" s="265"/>
      <c r="S191" s="265">
        <v>150000</v>
      </c>
      <c r="T191" s="265"/>
      <c r="U191" s="254"/>
      <c r="V191" s="254"/>
    </row>
    <row r="192" spans="2:22" x14ac:dyDescent="0.25">
      <c r="B192" s="238" t="s">
        <v>387</v>
      </c>
      <c r="C192" s="238" t="s">
        <v>331</v>
      </c>
      <c r="D192" s="237"/>
      <c r="E192" s="268" t="s">
        <v>79</v>
      </c>
      <c r="F192" s="470"/>
      <c r="G192" s="254"/>
      <c r="H192" s="254"/>
      <c r="I192" s="263">
        <f t="shared" ref="I192" si="107">I193</f>
        <v>280000</v>
      </c>
      <c r="J192" s="254"/>
      <c r="K192" s="254"/>
      <c r="L192" s="254"/>
      <c r="M192" s="254"/>
      <c r="N192" s="263">
        <f t="shared" ref="N192:T192" si="108">N193</f>
        <v>280000</v>
      </c>
      <c r="O192" s="236">
        <f t="shared" si="76"/>
        <v>100</v>
      </c>
      <c r="P192" s="263">
        <f t="shared" si="108"/>
        <v>0</v>
      </c>
      <c r="Q192" s="263">
        <f t="shared" si="108"/>
        <v>0</v>
      </c>
      <c r="R192" s="263">
        <f t="shared" si="108"/>
        <v>0</v>
      </c>
      <c r="S192" s="263">
        <f t="shared" si="108"/>
        <v>280000</v>
      </c>
      <c r="T192" s="263">
        <f t="shared" si="108"/>
        <v>0</v>
      </c>
      <c r="U192" s="254"/>
      <c r="V192" s="254"/>
    </row>
    <row r="193" spans="2:22" x14ac:dyDescent="0.25">
      <c r="B193" s="243" t="s">
        <v>387</v>
      </c>
      <c r="C193" s="243" t="s">
        <v>358</v>
      </c>
      <c r="D193" s="242"/>
      <c r="E193" s="264" t="s">
        <v>359</v>
      </c>
      <c r="F193" s="295"/>
      <c r="G193" s="254"/>
      <c r="H193" s="254"/>
      <c r="I193" s="265">
        <v>280000</v>
      </c>
      <c r="J193" s="254"/>
      <c r="K193" s="254"/>
      <c r="L193" s="254"/>
      <c r="M193" s="254"/>
      <c r="N193" s="265">
        <v>280000</v>
      </c>
      <c r="O193" s="236">
        <f t="shared" si="76"/>
        <v>100</v>
      </c>
      <c r="P193" s="265"/>
      <c r="Q193" s="265"/>
      <c r="R193" s="265"/>
      <c r="S193" s="265">
        <v>280000</v>
      </c>
      <c r="T193" s="265"/>
      <c r="U193" s="254"/>
      <c r="V193" s="254"/>
    </row>
    <row r="194" spans="2:22" x14ac:dyDescent="0.25">
      <c r="B194" s="243"/>
      <c r="C194" s="243"/>
      <c r="D194" s="242"/>
      <c r="E194" s="264"/>
      <c r="F194" s="295"/>
      <c r="G194" s="254"/>
      <c r="H194" s="254"/>
      <c r="I194" s="265"/>
      <c r="J194" s="254"/>
      <c r="K194" s="254"/>
      <c r="L194" s="254"/>
      <c r="M194" s="254"/>
      <c r="N194" s="265"/>
      <c r="O194" s="236"/>
      <c r="P194" s="265"/>
      <c r="Q194" s="265"/>
      <c r="R194" s="265"/>
      <c r="S194" s="265"/>
      <c r="T194" s="265"/>
      <c r="U194" s="254"/>
      <c r="V194" s="254"/>
    </row>
    <row r="195" spans="2:22" ht="33.75" hidden="1" x14ac:dyDescent="0.25">
      <c r="B195" s="234" t="s">
        <v>389</v>
      </c>
      <c r="C195" s="256"/>
      <c r="D195" s="233"/>
      <c r="E195" s="260" t="s">
        <v>868</v>
      </c>
      <c r="F195" s="304"/>
      <c r="G195" s="254"/>
      <c r="H195" s="254"/>
      <c r="I195" s="258">
        <f t="shared" ref="I195:I196" si="109">I196</f>
        <v>0</v>
      </c>
      <c r="J195" s="254"/>
      <c r="K195" s="254"/>
      <c r="L195" s="254"/>
      <c r="M195" s="254"/>
      <c r="N195" s="258">
        <f t="shared" ref="N195:T196" si="110">N196</f>
        <v>0</v>
      </c>
      <c r="O195" s="236" t="e">
        <f t="shared" si="76"/>
        <v>#DIV/0!</v>
      </c>
      <c r="P195" s="258">
        <f t="shared" si="110"/>
        <v>0</v>
      </c>
      <c r="Q195" s="258">
        <f t="shared" si="110"/>
        <v>0</v>
      </c>
      <c r="R195" s="258">
        <f t="shared" si="110"/>
        <v>0</v>
      </c>
      <c r="S195" s="258">
        <f t="shared" si="110"/>
        <v>0</v>
      </c>
      <c r="T195" s="258">
        <f t="shared" si="110"/>
        <v>0</v>
      </c>
      <c r="U195" s="254"/>
      <c r="V195" s="254"/>
    </row>
    <row r="196" spans="2:22" hidden="1" x14ac:dyDescent="0.25">
      <c r="B196" s="234" t="s">
        <v>389</v>
      </c>
      <c r="C196" s="234" t="s">
        <v>320</v>
      </c>
      <c r="D196" s="233"/>
      <c r="E196" s="261" t="s">
        <v>65</v>
      </c>
      <c r="F196" s="310"/>
      <c r="G196" s="254"/>
      <c r="H196" s="254"/>
      <c r="I196" s="258">
        <f t="shared" si="109"/>
        <v>0</v>
      </c>
      <c r="J196" s="254"/>
      <c r="K196" s="254"/>
      <c r="L196" s="254"/>
      <c r="M196" s="254"/>
      <c r="N196" s="258">
        <f t="shared" si="110"/>
        <v>0</v>
      </c>
      <c r="O196" s="236" t="e">
        <f t="shared" si="76"/>
        <v>#DIV/0!</v>
      </c>
      <c r="P196" s="258">
        <f t="shared" si="110"/>
        <v>0</v>
      </c>
      <c r="Q196" s="258">
        <f t="shared" si="110"/>
        <v>0</v>
      </c>
      <c r="R196" s="258">
        <f t="shared" si="110"/>
        <v>0</v>
      </c>
      <c r="S196" s="258">
        <f t="shared" si="110"/>
        <v>0</v>
      </c>
      <c r="T196" s="258">
        <f t="shared" si="110"/>
        <v>0</v>
      </c>
      <c r="U196" s="254"/>
      <c r="V196" s="254"/>
    </row>
    <row r="197" spans="2:22" hidden="1" x14ac:dyDescent="0.25">
      <c r="B197" s="238" t="s">
        <v>389</v>
      </c>
      <c r="C197" s="238" t="s">
        <v>321</v>
      </c>
      <c r="D197" s="237"/>
      <c r="E197" s="268" t="s">
        <v>322</v>
      </c>
      <c r="F197" s="470"/>
      <c r="G197" s="254"/>
      <c r="H197" s="254"/>
      <c r="I197" s="263">
        <f t="shared" ref="I197" si="111">SUM(I198:I199)</f>
        <v>0</v>
      </c>
      <c r="J197" s="254"/>
      <c r="K197" s="254"/>
      <c r="L197" s="254"/>
      <c r="M197" s="254"/>
      <c r="N197" s="263">
        <f t="shared" ref="N197:T197" si="112">SUM(N198:N199)</f>
        <v>0</v>
      </c>
      <c r="O197" s="236" t="e">
        <f t="shared" si="76"/>
        <v>#DIV/0!</v>
      </c>
      <c r="P197" s="263">
        <f t="shared" si="112"/>
        <v>0</v>
      </c>
      <c r="Q197" s="263">
        <f t="shared" si="112"/>
        <v>0</v>
      </c>
      <c r="R197" s="263">
        <f t="shared" si="112"/>
        <v>0</v>
      </c>
      <c r="S197" s="263">
        <f t="shared" si="112"/>
        <v>0</v>
      </c>
      <c r="T197" s="263">
        <f t="shared" si="112"/>
        <v>0</v>
      </c>
      <c r="U197" s="254"/>
      <c r="V197" s="254"/>
    </row>
    <row r="198" spans="2:22" hidden="1" x14ac:dyDescent="0.25">
      <c r="B198" s="243" t="s">
        <v>389</v>
      </c>
      <c r="C198" s="243" t="s">
        <v>327</v>
      </c>
      <c r="D198" s="242"/>
      <c r="E198" s="266" t="s">
        <v>328</v>
      </c>
      <c r="F198" s="297"/>
      <c r="G198" s="254"/>
      <c r="H198" s="254"/>
      <c r="I198" s="265">
        <v>0</v>
      </c>
      <c r="J198" s="254"/>
      <c r="K198" s="254"/>
      <c r="L198" s="254"/>
      <c r="M198" s="254"/>
      <c r="N198" s="265">
        <v>0</v>
      </c>
      <c r="O198" s="236" t="e">
        <f t="shared" si="76"/>
        <v>#DIV/0!</v>
      </c>
      <c r="P198" s="265">
        <v>0</v>
      </c>
      <c r="Q198" s="265">
        <v>0</v>
      </c>
      <c r="R198" s="265">
        <v>0</v>
      </c>
      <c r="S198" s="265">
        <v>0</v>
      </c>
      <c r="T198" s="265">
        <v>0</v>
      </c>
      <c r="U198" s="254"/>
      <c r="V198" s="254"/>
    </row>
    <row r="199" spans="2:22" ht="25.5" hidden="1" x14ac:dyDescent="0.25">
      <c r="B199" s="243" t="s">
        <v>389</v>
      </c>
      <c r="C199" s="243" t="s">
        <v>329</v>
      </c>
      <c r="D199" s="242"/>
      <c r="E199" s="266" t="s">
        <v>330</v>
      </c>
      <c r="F199" s="297"/>
      <c r="G199" s="254"/>
      <c r="H199" s="254"/>
      <c r="I199" s="265">
        <v>0</v>
      </c>
      <c r="J199" s="254"/>
      <c r="K199" s="254"/>
      <c r="L199" s="254"/>
      <c r="M199" s="254"/>
      <c r="N199" s="265">
        <v>0</v>
      </c>
      <c r="O199" s="236" t="e">
        <f t="shared" si="76"/>
        <v>#DIV/0!</v>
      </c>
      <c r="P199" s="265">
        <v>0</v>
      </c>
      <c r="Q199" s="265">
        <v>0</v>
      </c>
      <c r="R199" s="265">
        <v>0</v>
      </c>
      <c r="S199" s="265">
        <v>0</v>
      </c>
      <c r="T199" s="265">
        <v>0</v>
      </c>
      <c r="U199" s="254"/>
      <c r="V199" s="254"/>
    </row>
    <row r="200" spans="2:22" x14ac:dyDescent="0.25">
      <c r="B200" s="243"/>
      <c r="C200" s="243"/>
      <c r="D200" s="242"/>
      <c r="E200" s="264"/>
      <c r="F200" s="295"/>
      <c r="G200" s="254"/>
      <c r="H200" s="254"/>
      <c r="I200" s="265"/>
      <c r="J200" s="254"/>
      <c r="K200" s="254"/>
      <c r="L200" s="254"/>
      <c r="M200" s="254"/>
      <c r="N200" s="265"/>
      <c r="O200" s="236"/>
      <c r="P200" s="265"/>
      <c r="Q200" s="265"/>
      <c r="R200" s="265"/>
      <c r="S200" s="265"/>
      <c r="T200" s="265"/>
      <c r="U200" s="254"/>
      <c r="V200" s="254"/>
    </row>
    <row r="201" spans="2:22" ht="22.5" x14ac:dyDescent="0.25">
      <c r="B201" s="234" t="s">
        <v>390</v>
      </c>
      <c r="C201" s="256"/>
      <c r="D201" s="233"/>
      <c r="E201" s="260" t="s">
        <v>391</v>
      </c>
      <c r="F201" s="304" t="s">
        <v>1917</v>
      </c>
      <c r="G201" s="254"/>
      <c r="H201" s="254"/>
      <c r="I201" s="258">
        <f t="shared" ref="I201" si="113">I202</f>
        <v>2152500</v>
      </c>
      <c r="J201" s="254"/>
      <c r="K201" s="254"/>
      <c r="L201" s="254"/>
      <c r="M201" s="254"/>
      <c r="N201" s="258">
        <f t="shared" ref="N201:T201" si="114">N202</f>
        <v>1940000</v>
      </c>
      <c r="O201" s="236">
        <f t="shared" si="76"/>
        <v>90.127758420441353</v>
      </c>
      <c r="P201" s="258">
        <f t="shared" si="114"/>
        <v>0</v>
      </c>
      <c r="Q201" s="258">
        <f t="shared" si="114"/>
        <v>0</v>
      </c>
      <c r="R201" s="258">
        <f t="shared" si="114"/>
        <v>0</v>
      </c>
      <c r="S201" s="258">
        <f t="shared" si="114"/>
        <v>1940000</v>
      </c>
      <c r="T201" s="258">
        <f t="shared" si="114"/>
        <v>0</v>
      </c>
      <c r="U201" s="254"/>
      <c r="V201" s="254"/>
    </row>
    <row r="202" spans="2:22" x14ac:dyDescent="0.25">
      <c r="B202" s="234" t="s">
        <v>390</v>
      </c>
      <c r="C202" s="234" t="s">
        <v>320</v>
      </c>
      <c r="D202" s="233"/>
      <c r="E202" s="261" t="s">
        <v>65</v>
      </c>
      <c r="F202" s="310"/>
      <c r="G202" s="254"/>
      <c r="H202" s="254"/>
      <c r="I202" s="258">
        <f t="shared" ref="I202" si="115">I203+I207</f>
        <v>2152500</v>
      </c>
      <c r="J202" s="254"/>
      <c r="K202" s="254"/>
      <c r="L202" s="254"/>
      <c r="M202" s="254"/>
      <c r="N202" s="258">
        <f t="shared" ref="N202:T202" si="116">N203+N207</f>
        <v>1940000</v>
      </c>
      <c r="O202" s="236">
        <f t="shared" si="76"/>
        <v>90.127758420441353</v>
      </c>
      <c r="P202" s="258">
        <f t="shared" si="116"/>
        <v>0</v>
      </c>
      <c r="Q202" s="258">
        <f t="shared" si="116"/>
        <v>0</v>
      </c>
      <c r="R202" s="258">
        <f t="shared" si="116"/>
        <v>0</v>
      </c>
      <c r="S202" s="258">
        <f t="shared" si="116"/>
        <v>1940000</v>
      </c>
      <c r="T202" s="258">
        <f t="shared" si="116"/>
        <v>0</v>
      </c>
      <c r="U202" s="254"/>
      <c r="V202" s="254"/>
    </row>
    <row r="203" spans="2:22" x14ac:dyDescent="0.25">
      <c r="B203" s="238" t="s">
        <v>390</v>
      </c>
      <c r="C203" s="238" t="s">
        <v>321</v>
      </c>
      <c r="D203" s="237"/>
      <c r="E203" s="268" t="s">
        <v>322</v>
      </c>
      <c r="F203" s="470"/>
      <c r="G203" s="254"/>
      <c r="H203" s="254"/>
      <c r="I203" s="263">
        <f t="shared" ref="I203" si="117">SUM(I204:I206)</f>
        <v>1152500</v>
      </c>
      <c r="J203" s="254"/>
      <c r="K203" s="254"/>
      <c r="L203" s="254"/>
      <c r="M203" s="254"/>
      <c r="N203" s="263">
        <f t="shared" ref="N203:T203" si="118">SUM(N204:N206)</f>
        <v>940000</v>
      </c>
      <c r="O203" s="236">
        <f t="shared" si="76"/>
        <v>81.56182212581345</v>
      </c>
      <c r="P203" s="263">
        <f t="shared" si="118"/>
        <v>0</v>
      </c>
      <c r="Q203" s="263">
        <f t="shared" si="118"/>
        <v>0</v>
      </c>
      <c r="R203" s="263">
        <f t="shared" si="118"/>
        <v>0</v>
      </c>
      <c r="S203" s="263">
        <f t="shared" si="118"/>
        <v>940000</v>
      </c>
      <c r="T203" s="263">
        <f t="shared" si="118"/>
        <v>0</v>
      </c>
      <c r="U203" s="254"/>
      <c r="V203" s="254"/>
    </row>
    <row r="204" spans="2:22" ht="25.5" customHeight="1" x14ac:dyDescent="0.25">
      <c r="B204" s="243" t="s">
        <v>390</v>
      </c>
      <c r="C204" s="243" t="s">
        <v>323</v>
      </c>
      <c r="D204" s="242"/>
      <c r="E204" s="266" t="s">
        <v>324</v>
      </c>
      <c r="F204" s="297"/>
      <c r="G204" s="254"/>
      <c r="H204" s="254"/>
      <c r="I204" s="265">
        <v>300000</v>
      </c>
      <c r="J204" s="254"/>
      <c r="K204" s="254"/>
      <c r="L204" s="254"/>
      <c r="M204" s="254"/>
      <c r="N204" s="265">
        <v>300000</v>
      </c>
      <c r="O204" s="236">
        <f t="shared" si="76"/>
        <v>100</v>
      </c>
      <c r="P204" s="265"/>
      <c r="Q204" s="265"/>
      <c r="R204" s="265"/>
      <c r="S204" s="265">
        <v>300000</v>
      </c>
      <c r="T204" s="265"/>
      <c r="U204" s="254"/>
      <c r="V204" s="254"/>
    </row>
    <row r="205" spans="2:22" ht="24.75" customHeight="1" x14ac:dyDescent="0.25">
      <c r="B205" s="243" t="s">
        <v>390</v>
      </c>
      <c r="C205" s="243" t="s">
        <v>327</v>
      </c>
      <c r="D205" s="242"/>
      <c r="E205" s="266" t="s">
        <v>328</v>
      </c>
      <c r="F205" s="297"/>
      <c r="G205" s="254"/>
      <c r="H205" s="254"/>
      <c r="I205" s="265">
        <v>412500</v>
      </c>
      <c r="J205" s="254"/>
      <c r="K205" s="254"/>
      <c r="L205" s="254"/>
      <c r="M205" s="254"/>
      <c r="N205" s="265">
        <v>200000</v>
      </c>
      <c r="O205" s="236">
        <f t="shared" si="76"/>
        <v>48.484848484848484</v>
      </c>
      <c r="P205" s="265"/>
      <c r="Q205" s="265"/>
      <c r="R205" s="265"/>
      <c r="S205" s="265">
        <f>N205</f>
        <v>200000</v>
      </c>
      <c r="T205" s="265"/>
      <c r="U205" s="254"/>
      <c r="V205" s="254"/>
    </row>
    <row r="206" spans="2:22" ht="23.25" customHeight="1" x14ac:dyDescent="0.25">
      <c r="B206" s="243" t="s">
        <v>390</v>
      </c>
      <c r="C206" s="243" t="s">
        <v>329</v>
      </c>
      <c r="D206" s="242"/>
      <c r="E206" s="266" t="s">
        <v>330</v>
      </c>
      <c r="F206" s="297"/>
      <c r="G206" s="254"/>
      <c r="H206" s="254"/>
      <c r="I206" s="265">
        <v>440000</v>
      </c>
      <c r="J206" s="254"/>
      <c r="K206" s="254"/>
      <c r="L206" s="254"/>
      <c r="M206" s="254"/>
      <c r="N206" s="265">
        <v>440000</v>
      </c>
      <c r="O206" s="236">
        <f t="shared" si="76"/>
        <v>100</v>
      </c>
      <c r="P206" s="265"/>
      <c r="Q206" s="265"/>
      <c r="R206" s="265"/>
      <c r="S206" s="265">
        <v>440000</v>
      </c>
      <c r="T206" s="265"/>
      <c r="U206" s="254"/>
      <c r="V206" s="254"/>
    </row>
    <row r="207" spans="2:22" x14ac:dyDescent="0.25">
      <c r="B207" s="238" t="s">
        <v>390</v>
      </c>
      <c r="C207" s="238" t="s">
        <v>331</v>
      </c>
      <c r="D207" s="237"/>
      <c r="E207" s="262" t="s">
        <v>79</v>
      </c>
      <c r="F207" s="314"/>
      <c r="G207" s="254"/>
      <c r="H207" s="254"/>
      <c r="I207" s="263">
        <f t="shared" ref="I207" si="119">SUM(I208)</f>
        <v>1000000</v>
      </c>
      <c r="J207" s="254"/>
      <c r="K207" s="254"/>
      <c r="L207" s="254"/>
      <c r="M207" s="254"/>
      <c r="N207" s="263">
        <f t="shared" ref="N207:T207" si="120">SUM(N208)</f>
        <v>1000000</v>
      </c>
      <c r="O207" s="236">
        <f t="shared" si="76"/>
        <v>100</v>
      </c>
      <c r="P207" s="263">
        <f t="shared" si="120"/>
        <v>0</v>
      </c>
      <c r="Q207" s="263">
        <f t="shared" si="120"/>
        <v>0</v>
      </c>
      <c r="R207" s="263">
        <f t="shared" si="120"/>
        <v>0</v>
      </c>
      <c r="S207" s="263">
        <f t="shared" si="120"/>
        <v>1000000</v>
      </c>
      <c r="T207" s="263">
        <f t="shared" si="120"/>
        <v>0</v>
      </c>
      <c r="U207" s="254"/>
      <c r="V207" s="254"/>
    </row>
    <row r="208" spans="2:22" x14ac:dyDescent="0.25">
      <c r="B208" s="278" t="s">
        <v>390</v>
      </c>
      <c r="C208" s="278" t="s">
        <v>358</v>
      </c>
      <c r="D208" s="247"/>
      <c r="E208" s="290" t="s">
        <v>359</v>
      </c>
      <c r="F208" s="475"/>
      <c r="G208" s="254"/>
      <c r="H208" s="254"/>
      <c r="I208" s="265">
        <v>1000000</v>
      </c>
      <c r="J208" s="254"/>
      <c r="K208" s="254"/>
      <c r="L208" s="254"/>
      <c r="M208" s="254"/>
      <c r="N208" s="265">
        <v>1000000</v>
      </c>
      <c r="O208" s="236">
        <f t="shared" si="76"/>
        <v>100</v>
      </c>
      <c r="P208" s="265"/>
      <c r="Q208" s="265"/>
      <c r="R208" s="265"/>
      <c r="S208" s="265">
        <v>1000000</v>
      </c>
      <c r="T208" s="265"/>
      <c r="U208" s="254"/>
      <c r="V208" s="254"/>
    </row>
    <row r="209" spans="2:22" x14ac:dyDescent="0.25">
      <c r="B209" s="280"/>
      <c r="C209" s="280"/>
      <c r="D209" s="281"/>
      <c r="E209" s="291"/>
      <c r="F209" s="291"/>
      <c r="G209" s="254"/>
      <c r="H209" s="254"/>
      <c r="I209" s="265"/>
      <c r="J209" s="254"/>
      <c r="K209" s="254"/>
      <c r="L209" s="254"/>
      <c r="M209" s="254"/>
      <c r="N209" s="265"/>
      <c r="O209" s="236"/>
      <c r="P209" s="265"/>
      <c r="Q209" s="265"/>
      <c r="R209" s="265"/>
      <c r="S209" s="265"/>
      <c r="T209" s="265"/>
      <c r="U209" s="254"/>
      <c r="V209" s="254"/>
    </row>
    <row r="210" spans="2:22" ht="33.75" x14ac:dyDescent="0.25">
      <c r="B210" s="283" t="s">
        <v>394</v>
      </c>
      <c r="C210" s="287"/>
      <c r="D210" s="284"/>
      <c r="E210" s="285" t="s">
        <v>395</v>
      </c>
      <c r="F210" s="304" t="s">
        <v>1918</v>
      </c>
      <c r="G210" s="254"/>
      <c r="H210" s="254"/>
      <c r="I210" s="258">
        <f t="shared" ref="I210:I211" si="121">I211</f>
        <v>1350000</v>
      </c>
      <c r="J210" s="254"/>
      <c r="K210" s="254"/>
      <c r="L210" s="254"/>
      <c r="M210" s="254"/>
      <c r="N210" s="258">
        <f>N211</f>
        <v>1350000</v>
      </c>
      <c r="O210" s="236">
        <f t="shared" si="76"/>
        <v>100</v>
      </c>
      <c r="P210" s="258">
        <f t="shared" ref="N210:T211" si="122">P211</f>
        <v>0</v>
      </c>
      <c r="Q210" s="258">
        <f t="shared" si="122"/>
        <v>0</v>
      </c>
      <c r="R210" s="258">
        <f t="shared" si="122"/>
        <v>0</v>
      </c>
      <c r="S210" s="258">
        <f t="shared" si="122"/>
        <v>1350000</v>
      </c>
      <c r="T210" s="258">
        <f t="shared" si="122"/>
        <v>0</v>
      </c>
      <c r="U210" s="254"/>
      <c r="V210" s="254"/>
    </row>
    <row r="211" spans="2:22" x14ac:dyDescent="0.25">
      <c r="B211" s="234" t="s">
        <v>394</v>
      </c>
      <c r="C211" s="234" t="s">
        <v>320</v>
      </c>
      <c r="D211" s="233"/>
      <c r="E211" s="261" t="s">
        <v>65</v>
      </c>
      <c r="F211" s="310"/>
      <c r="G211" s="254"/>
      <c r="H211" s="254"/>
      <c r="I211" s="258">
        <f t="shared" si="121"/>
        <v>1350000</v>
      </c>
      <c r="J211" s="254"/>
      <c r="K211" s="254"/>
      <c r="L211" s="254"/>
      <c r="M211" s="254"/>
      <c r="N211" s="258">
        <f t="shared" si="122"/>
        <v>1350000</v>
      </c>
      <c r="O211" s="236">
        <f t="shared" si="76"/>
        <v>100</v>
      </c>
      <c r="P211" s="258">
        <f t="shared" si="122"/>
        <v>0</v>
      </c>
      <c r="Q211" s="258">
        <f t="shared" si="122"/>
        <v>0</v>
      </c>
      <c r="R211" s="258">
        <f t="shared" si="122"/>
        <v>0</v>
      </c>
      <c r="S211" s="258">
        <f t="shared" si="122"/>
        <v>1350000</v>
      </c>
      <c r="T211" s="258">
        <f t="shared" si="122"/>
        <v>0</v>
      </c>
      <c r="U211" s="254"/>
      <c r="V211" s="254"/>
    </row>
    <row r="212" spans="2:22" x14ac:dyDescent="0.25">
      <c r="B212" s="238" t="s">
        <v>394</v>
      </c>
      <c r="C212" s="238" t="s">
        <v>321</v>
      </c>
      <c r="D212" s="237"/>
      <c r="E212" s="268" t="s">
        <v>322</v>
      </c>
      <c r="F212" s="470"/>
      <c r="G212" s="254"/>
      <c r="H212" s="254"/>
      <c r="I212" s="263">
        <f t="shared" ref="I212" si="123">SUM(I213:I214)</f>
        <v>1350000</v>
      </c>
      <c r="J212" s="254"/>
      <c r="K212" s="254"/>
      <c r="L212" s="254"/>
      <c r="M212" s="254"/>
      <c r="N212" s="263">
        <f t="shared" ref="N212:T212" si="124">SUM(N213:N214)</f>
        <v>1350000</v>
      </c>
      <c r="O212" s="236">
        <f t="shared" si="76"/>
        <v>100</v>
      </c>
      <c r="P212" s="263">
        <f t="shared" si="124"/>
        <v>0</v>
      </c>
      <c r="Q212" s="263">
        <f t="shared" si="124"/>
        <v>0</v>
      </c>
      <c r="R212" s="263">
        <f t="shared" si="124"/>
        <v>0</v>
      </c>
      <c r="S212" s="263">
        <f t="shared" si="124"/>
        <v>1350000</v>
      </c>
      <c r="T212" s="263">
        <f t="shared" si="124"/>
        <v>0</v>
      </c>
      <c r="U212" s="254"/>
      <c r="V212" s="254"/>
    </row>
    <row r="213" spans="2:22" x14ac:dyDescent="0.25">
      <c r="B213" s="243" t="s">
        <v>394</v>
      </c>
      <c r="C213" s="243" t="s">
        <v>323</v>
      </c>
      <c r="D213" s="242"/>
      <c r="E213" s="264" t="s">
        <v>324</v>
      </c>
      <c r="F213" s="295"/>
      <c r="G213" s="254"/>
      <c r="H213" s="254"/>
      <c r="I213" s="265">
        <v>600000</v>
      </c>
      <c r="J213" s="254"/>
      <c r="K213" s="254"/>
      <c r="L213" s="254"/>
      <c r="M213" s="254"/>
      <c r="N213" s="265">
        <v>600000</v>
      </c>
      <c r="O213" s="236">
        <f t="shared" si="76"/>
        <v>100</v>
      </c>
      <c r="P213" s="265"/>
      <c r="Q213" s="265"/>
      <c r="R213" s="265"/>
      <c r="S213" s="265">
        <v>600000</v>
      </c>
      <c r="T213" s="265"/>
      <c r="U213" s="254"/>
      <c r="V213" s="254"/>
    </row>
    <row r="214" spans="2:22" x14ac:dyDescent="0.25">
      <c r="B214" s="243" t="s">
        <v>394</v>
      </c>
      <c r="C214" s="243" t="s">
        <v>327</v>
      </c>
      <c r="D214" s="242"/>
      <c r="E214" s="264" t="s">
        <v>328</v>
      </c>
      <c r="F214" s="295"/>
      <c r="G214" s="254"/>
      <c r="H214" s="254"/>
      <c r="I214" s="265">
        <v>750000</v>
      </c>
      <c r="J214" s="254"/>
      <c r="K214" s="254"/>
      <c r="L214" s="254"/>
      <c r="M214" s="254"/>
      <c r="N214" s="265">
        <v>750000</v>
      </c>
      <c r="O214" s="236">
        <f t="shared" si="76"/>
        <v>100</v>
      </c>
      <c r="P214" s="265"/>
      <c r="Q214" s="265"/>
      <c r="R214" s="265"/>
      <c r="S214" s="265">
        <v>750000</v>
      </c>
      <c r="T214" s="265"/>
      <c r="U214" s="254"/>
      <c r="V214" s="254"/>
    </row>
    <row r="215" spans="2:22" ht="31.5" customHeight="1" x14ac:dyDescent="0.25">
      <c r="B215" s="243"/>
      <c r="C215" s="243"/>
      <c r="D215" s="242"/>
      <c r="E215" s="264"/>
      <c r="F215" s="295"/>
      <c r="G215" s="254"/>
      <c r="H215" s="254"/>
      <c r="I215" s="265"/>
      <c r="J215" s="254"/>
      <c r="K215" s="254"/>
      <c r="L215" s="254"/>
      <c r="M215" s="254"/>
      <c r="N215" s="265"/>
      <c r="O215" s="236"/>
      <c r="P215" s="265"/>
      <c r="Q215" s="265"/>
      <c r="R215" s="265"/>
      <c r="S215" s="265"/>
      <c r="T215" s="265"/>
      <c r="U215" s="254"/>
      <c r="V215" s="254"/>
    </row>
    <row r="216" spans="2:22" ht="33.75" x14ac:dyDescent="0.25">
      <c r="B216" s="234" t="s">
        <v>396</v>
      </c>
      <c r="C216" s="256"/>
      <c r="D216" s="233"/>
      <c r="E216" s="260" t="s">
        <v>869</v>
      </c>
      <c r="F216" s="304" t="s">
        <v>1919</v>
      </c>
      <c r="G216" s="254"/>
      <c r="H216" s="254"/>
      <c r="I216" s="258">
        <f t="shared" ref="I216:I217" si="125">I217</f>
        <v>500000</v>
      </c>
      <c r="J216" s="254"/>
      <c r="K216" s="254"/>
      <c r="L216" s="254"/>
      <c r="M216" s="254"/>
      <c r="N216" s="258">
        <f t="shared" ref="N216:T217" si="126">N217</f>
        <v>500000</v>
      </c>
      <c r="O216" s="236">
        <f t="shared" si="76"/>
        <v>100</v>
      </c>
      <c r="P216" s="258">
        <f t="shared" si="126"/>
        <v>0</v>
      </c>
      <c r="Q216" s="258">
        <f t="shared" si="126"/>
        <v>0</v>
      </c>
      <c r="R216" s="258">
        <f t="shared" si="126"/>
        <v>0</v>
      </c>
      <c r="S216" s="258">
        <f t="shared" si="126"/>
        <v>500000</v>
      </c>
      <c r="T216" s="258">
        <f t="shared" si="126"/>
        <v>0</v>
      </c>
      <c r="U216" s="254"/>
      <c r="V216" s="254"/>
    </row>
    <row r="217" spans="2:22" x14ac:dyDescent="0.25">
      <c r="B217" s="234" t="s">
        <v>396</v>
      </c>
      <c r="C217" s="234" t="s">
        <v>320</v>
      </c>
      <c r="D217" s="233"/>
      <c r="E217" s="261" t="s">
        <v>65</v>
      </c>
      <c r="F217" s="310"/>
      <c r="G217" s="254"/>
      <c r="H217" s="254"/>
      <c r="I217" s="258">
        <f t="shared" si="125"/>
        <v>500000</v>
      </c>
      <c r="J217" s="254"/>
      <c r="K217" s="254"/>
      <c r="L217" s="254"/>
      <c r="M217" s="254"/>
      <c r="N217" s="258">
        <f t="shared" si="126"/>
        <v>500000</v>
      </c>
      <c r="O217" s="236">
        <f t="shared" si="76"/>
        <v>100</v>
      </c>
      <c r="P217" s="258">
        <f t="shared" si="126"/>
        <v>0</v>
      </c>
      <c r="Q217" s="258">
        <f t="shared" si="126"/>
        <v>0</v>
      </c>
      <c r="R217" s="258">
        <f t="shared" si="126"/>
        <v>0</v>
      </c>
      <c r="S217" s="258">
        <f t="shared" si="126"/>
        <v>500000</v>
      </c>
      <c r="T217" s="258">
        <f t="shared" si="126"/>
        <v>0</v>
      </c>
      <c r="U217" s="254"/>
      <c r="V217" s="254"/>
    </row>
    <row r="218" spans="2:22" x14ac:dyDescent="0.25">
      <c r="B218" s="238" t="s">
        <v>396</v>
      </c>
      <c r="C218" s="238" t="s">
        <v>321</v>
      </c>
      <c r="D218" s="237"/>
      <c r="E218" s="268" t="s">
        <v>322</v>
      </c>
      <c r="F218" s="470"/>
      <c r="G218" s="254"/>
      <c r="H218" s="254"/>
      <c r="I218" s="263">
        <f t="shared" ref="I218" si="127">SUM(I219:I220)</f>
        <v>500000</v>
      </c>
      <c r="J218" s="254"/>
      <c r="K218" s="254"/>
      <c r="L218" s="254"/>
      <c r="M218" s="254"/>
      <c r="N218" s="263">
        <f t="shared" ref="N218:T218" si="128">SUM(N219:N220)</f>
        <v>500000</v>
      </c>
      <c r="O218" s="236">
        <f t="shared" ref="O218:O281" si="129">N218/I218*100</f>
        <v>100</v>
      </c>
      <c r="P218" s="263">
        <f t="shared" si="128"/>
        <v>0</v>
      </c>
      <c r="Q218" s="263">
        <f t="shared" si="128"/>
        <v>0</v>
      </c>
      <c r="R218" s="263">
        <f t="shared" si="128"/>
        <v>0</v>
      </c>
      <c r="S218" s="263">
        <f t="shared" si="128"/>
        <v>500000</v>
      </c>
      <c r="T218" s="263">
        <f t="shared" si="128"/>
        <v>0</v>
      </c>
      <c r="U218" s="254"/>
      <c r="V218" s="254"/>
    </row>
    <row r="219" spans="2:22" x14ac:dyDescent="0.25">
      <c r="B219" s="243" t="s">
        <v>396</v>
      </c>
      <c r="C219" s="243" t="s">
        <v>323</v>
      </c>
      <c r="D219" s="242"/>
      <c r="E219" s="264" t="s">
        <v>324</v>
      </c>
      <c r="F219" s="295"/>
      <c r="G219" s="254"/>
      <c r="H219" s="254"/>
      <c r="I219" s="265">
        <v>200000</v>
      </c>
      <c r="J219" s="254"/>
      <c r="K219" s="254"/>
      <c r="L219" s="254"/>
      <c r="M219" s="254"/>
      <c r="N219" s="265">
        <v>200000</v>
      </c>
      <c r="O219" s="236">
        <f t="shared" si="129"/>
        <v>100</v>
      </c>
      <c r="P219" s="265"/>
      <c r="Q219" s="265"/>
      <c r="R219" s="265"/>
      <c r="S219" s="265">
        <v>200000</v>
      </c>
      <c r="T219" s="265"/>
      <c r="U219" s="254"/>
      <c r="V219" s="254"/>
    </row>
    <row r="220" spans="2:22" x14ac:dyDescent="0.25">
      <c r="B220" s="243" t="s">
        <v>396</v>
      </c>
      <c r="C220" s="243" t="s">
        <v>327</v>
      </c>
      <c r="D220" s="242"/>
      <c r="E220" s="264" t="s">
        <v>328</v>
      </c>
      <c r="F220" s="295"/>
      <c r="G220" s="254"/>
      <c r="H220" s="254"/>
      <c r="I220" s="265">
        <v>300000</v>
      </c>
      <c r="J220" s="254"/>
      <c r="K220" s="254"/>
      <c r="L220" s="254"/>
      <c r="M220" s="254"/>
      <c r="N220" s="265">
        <v>300000</v>
      </c>
      <c r="O220" s="236">
        <f t="shared" si="129"/>
        <v>100</v>
      </c>
      <c r="P220" s="265"/>
      <c r="Q220" s="265"/>
      <c r="R220" s="265"/>
      <c r="S220" s="265">
        <v>300000</v>
      </c>
      <c r="T220" s="265"/>
      <c r="U220" s="254"/>
      <c r="V220" s="254"/>
    </row>
    <row r="221" spans="2:22" ht="9" customHeight="1" x14ac:dyDescent="0.25">
      <c r="B221" s="243"/>
      <c r="C221" s="243"/>
      <c r="D221" s="242"/>
      <c r="E221" s="264"/>
      <c r="F221" s="295"/>
      <c r="G221" s="254"/>
      <c r="H221" s="254"/>
      <c r="I221" s="265"/>
      <c r="J221" s="254"/>
      <c r="K221" s="254"/>
      <c r="L221" s="254"/>
      <c r="M221" s="254"/>
      <c r="N221" s="265"/>
      <c r="O221" s="236"/>
      <c r="P221" s="265"/>
      <c r="Q221" s="265"/>
      <c r="R221" s="265"/>
      <c r="S221" s="265"/>
      <c r="T221" s="265"/>
      <c r="U221" s="254"/>
      <c r="V221" s="254"/>
    </row>
    <row r="222" spans="2:22" ht="33.75" x14ac:dyDescent="0.25">
      <c r="B222" s="234" t="s">
        <v>397</v>
      </c>
      <c r="C222" s="256"/>
      <c r="D222" s="233"/>
      <c r="E222" s="261" t="s">
        <v>398</v>
      </c>
      <c r="F222" s="304" t="s">
        <v>1920</v>
      </c>
      <c r="G222" s="254"/>
      <c r="H222" s="254"/>
      <c r="I222" s="258">
        <f t="shared" ref="I222" si="130">I223+I228</f>
        <v>12000000</v>
      </c>
      <c r="J222" s="254"/>
      <c r="K222" s="254"/>
      <c r="L222" s="254"/>
      <c r="M222" s="254"/>
      <c r="N222" s="258">
        <f t="shared" ref="N222:T222" si="131">N223+N228</f>
        <v>2000000</v>
      </c>
      <c r="O222" s="236">
        <f t="shared" si="129"/>
        <v>16.666666666666664</v>
      </c>
      <c r="P222" s="258">
        <f t="shared" si="131"/>
        <v>2000000</v>
      </c>
      <c r="Q222" s="258">
        <f t="shared" si="131"/>
        <v>0</v>
      </c>
      <c r="R222" s="258">
        <f t="shared" si="131"/>
        <v>0</v>
      </c>
      <c r="S222" s="258">
        <f t="shared" si="131"/>
        <v>0</v>
      </c>
      <c r="T222" s="258">
        <f t="shared" si="131"/>
        <v>0</v>
      </c>
      <c r="U222" s="254"/>
      <c r="V222" s="254"/>
    </row>
    <row r="223" spans="2:22" x14ac:dyDescent="0.25">
      <c r="B223" s="234" t="s">
        <v>397</v>
      </c>
      <c r="C223" s="234" t="s">
        <v>320</v>
      </c>
      <c r="D223" s="233"/>
      <c r="E223" s="261" t="s">
        <v>65</v>
      </c>
      <c r="F223" s="310"/>
      <c r="G223" s="254"/>
      <c r="H223" s="254"/>
      <c r="I223" s="258">
        <f t="shared" ref="I223" si="132">I224+I226</f>
        <v>12000000</v>
      </c>
      <c r="J223" s="254"/>
      <c r="K223" s="254"/>
      <c r="L223" s="254"/>
      <c r="M223" s="254"/>
      <c r="N223" s="258">
        <f t="shared" ref="N223:T223" si="133">N224+N226</f>
        <v>2000000</v>
      </c>
      <c r="O223" s="236">
        <f t="shared" si="129"/>
        <v>16.666666666666664</v>
      </c>
      <c r="P223" s="258">
        <f t="shared" si="133"/>
        <v>2000000</v>
      </c>
      <c r="Q223" s="258">
        <f t="shared" si="133"/>
        <v>0</v>
      </c>
      <c r="R223" s="258">
        <f t="shared" si="133"/>
        <v>0</v>
      </c>
      <c r="S223" s="258">
        <f t="shared" si="133"/>
        <v>0</v>
      </c>
      <c r="T223" s="258">
        <f t="shared" si="133"/>
        <v>0</v>
      </c>
      <c r="U223" s="254"/>
      <c r="V223" s="254"/>
    </row>
    <row r="224" spans="2:22" x14ac:dyDescent="0.25">
      <c r="B224" s="238" t="s">
        <v>397</v>
      </c>
      <c r="C224" s="238" t="s">
        <v>331</v>
      </c>
      <c r="D224" s="237"/>
      <c r="E224" s="262" t="s">
        <v>79</v>
      </c>
      <c r="F224" s="314"/>
      <c r="G224" s="254"/>
      <c r="H224" s="254"/>
      <c r="I224" s="263">
        <f t="shared" ref="I224" si="134">SUM(I225)</f>
        <v>2000000</v>
      </c>
      <c r="J224" s="254"/>
      <c r="K224" s="254"/>
      <c r="L224" s="254"/>
      <c r="M224" s="254"/>
      <c r="N224" s="263">
        <f t="shared" ref="N224:T224" si="135">SUM(N225)</f>
        <v>2000000</v>
      </c>
      <c r="O224" s="236">
        <f t="shared" si="129"/>
        <v>100</v>
      </c>
      <c r="P224" s="263">
        <f t="shared" si="135"/>
        <v>2000000</v>
      </c>
      <c r="Q224" s="263">
        <f t="shared" si="135"/>
        <v>0</v>
      </c>
      <c r="R224" s="263">
        <f t="shared" si="135"/>
        <v>0</v>
      </c>
      <c r="S224" s="263">
        <f t="shared" si="135"/>
        <v>0</v>
      </c>
      <c r="T224" s="263">
        <f t="shared" si="135"/>
        <v>0</v>
      </c>
      <c r="U224" s="254"/>
      <c r="V224" s="254"/>
    </row>
    <row r="225" spans="2:22" ht="25.5" x14ac:dyDescent="0.25">
      <c r="B225" s="243" t="s">
        <v>397</v>
      </c>
      <c r="C225" s="243" t="s">
        <v>399</v>
      </c>
      <c r="D225" s="242"/>
      <c r="E225" s="266" t="s">
        <v>400</v>
      </c>
      <c r="F225" s="297"/>
      <c r="G225" s="254"/>
      <c r="H225" s="254"/>
      <c r="I225" s="265">
        <v>2000000</v>
      </c>
      <c r="J225" s="254"/>
      <c r="K225" s="254"/>
      <c r="L225" s="254"/>
      <c r="M225" s="254"/>
      <c r="N225" s="265">
        <v>2000000</v>
      </c>
      <c r="O225" s="236">
        <f t="shared" si="129"/>
        <v>100</v>
      </c>
      <c r="P225" s="265">
        <v>2000000</v>
      </c>
      <c r="Q225" s="265"/>
      <c r="R225" s="265"/>
      <c r="S225" s="265"/>
      <c r="T225" s="265"/>
      <c r="U225" s="254"/>
      <c r="V225" s="254"/>
    </row>
    <row r="226" spans="2:22" x14ac:dyDescent="0.25">
      <c r="B226" s="238" t="s">
        <v>397</v>
      </c>
      <c r="C226" s="238" t="s">
        <v>370</v>
      </c>
      <c r="D226" s="237"/>
      <c r="E226" s="262" t="s">
        <v>77</v>
      </c>
      <c r="F226" s="314"/>
      <c r="G226" s="254"/>
      <c r="H226" s="254"/>
      <c r="I226" s="263">
        <f t="shared" ref="I226" si="136">I227</f>
        <v>10000000</v>
      </c>
      <c r="J226" s="254"/>
      <c r="K226" s="254"/>
      <c r="L226" s="254"/>
      <c r="M226" s="254"/>
      <c r="N226" s="263">
        <f t="shared" ref="N226:T226" si="137">N227</f>
        <v>0</v>
      </c>
      <c r="O226" s="236">
        <f t="shared" si="129"/>
        <v>0</v>
      </c>
      <c r="P226" s="263">
        <f t="shared" si="137"/>
        <v>0</v>
      </c>
      <c r="Q226" s="263">
        <f t="shared" si="137"/>
        <v>0</v>
      </c>
      <c r="R226" s="263">
        <f t="shared" si="137"/>
        <v>0</v>
      </c>
      <c r="S226" s="263">
        <f t="shared" si="137"/>
        <v>0</v>
      </c>
      <c r="T226" s="263">
        <f t="shared" si="137"/>
        <v>0</v>
      </c>
      <c r="U226" s="254"/>
      <c r="V226" s="254"/>
    </row>
    <row r="227" spans="2:22" ht="24" customHeight="1" x14ac:dyDescent="0.25">
      <c r="B227" s="243" t="s">
        <v>397</v>
      </c>
      <c r="C227" s="243" t="s">
        <v>1873</v>
      </c>
      <c r="D227" s="242"/>
      <c r="E227" s="266" t="s">
        <v>1874</v>
      </c>
      <c r="F227" s="297"/>
      <c r="G227" s="254"/>
      <c r="H227" s="254"/>
      <c r="I227" s="265">
        <v>10000000</v>
      </c>
      <c r="J227" s="254"/>
      <c r="K227" s="254"/>
      <c r="L227" s="254"/>
      <c r="M227" s="254"/>
      <c r="N227" s="265"/>
      <c r="O227" s="236">
        <f t="shared" si="129"/>
        <v>0</v>
      </c>
      <c r="P227" s="265"/>
      <c r="Q227" s="265"/>
      <c r="R227" s="265"/>
      <c r="S227" s="265"/>
      <c r="T227" s="265"/>
      <c r="U227" s="254"/>
      <c r="V227" s="254"/>
    </row>
    <row r="228" spans="2:22" hidden="1" x14ac:dyDescent="0.25">
      <c r="B228" s="234" t="s">
        <v>397</v>
      </c>
      <c r="C228" s="234" t="s">
        <v>363</v>
      </c>
      <c r="D228" s="233"/>
      <c r="E228" s="260" t="s">
        <v>66</v>
      </c>
      <c r="F228" s="304"/>
      <c r="G228" s="254"/>
      <c r="H228" s="254"/>
      <c r="I228" s="258">
        <f t="shared" ref="I228" si="138">I231+I229</f>
        <v>0</v>
      </c>
      <c r="J228" s="254"/>
      <c r="K228" s="254"/>
      <c r="L228" s="254"/>
      <c r="M228" s="254"/>
      <c r="N228" s="258">
        <f t="shared" ref="N228:T228" si="139">N231+N229</f>
        <v>0</v>
      </c>
      <c r="O228" s="236" t="e">
        <f t="shared" si="129"/>
        <v>#DIV/0!</v>
      </c>
      <c r="P228" s="258">
        <f t="shared" si="139"/>
        <v>0</v>
      </c>
      <c r="Q228" s="258">
        <f t="shared" si="139"/>
        <v>0</v>
      </c>
      <c r="R228" s="258">
        <f t="shared" si="139"/>
        <v>0</v>
      </c>
      <c r="S228" s="258">
        <f t="shared" si="139"/>
        <v>0</v>
      </c>
      <c r="T228" s="258">
        <f t="shared" si="139"/>
        <v>0</v>
      </c>
      <c r="U228" s="254"/>
      <c r="V228" s="254"/>
    </row>
    <row r="229" spans="2:22" ht="25.5" hidden="1" x14ac:dyDescent="0.25">
      <c r="B229" s="238" t="s">
        <v>397</v>
      </c>
      <c r="C229" s="238" t="s">
        <v>364</v>
      </c>
      <c r="D229" s="237"/>
      <c r="E229" s="262" t="s">
        <v>365</v>
      </c>
      <c r="F229" s="314"/>
      <c r="G229" s="254"/>
      <c r="H229" s="254"/>
      <c r="I229" s="263">
        <f t="shared" ref="I229" si="140">I230</f>
        <v>0</v>
      </c>
      <c r="J229" s="254"/>
      <c r="K229" s="254"/>
      <c r="L229" s="254"/>
      <c r="M229" s="254"/>
      <c r="N229" s="263">
        <f t="shared" ref="N229:T229" si="141">N230</f>
        <v>0</v>
      </c>
      <c r="O229" s="236" t="e">
        <f t="shared" si="129"/>
        <v>#DIV/0!</v>
      </c>
      <c r="P229" s="263">
        <f t="shared" si="141"/>
        <v>0</v>
      </c>
      <c r="Q229" s="263">
        <f t="shared" si="141"/>
        <v>0</v>
      </c>
      <c r="R229" s="263">
        <f t="shared" si="141"/>
        <v>0</v>
      </c>
      <c r="S229" s="263">
        <f t="shared" si="141"/>
        <v>0</v>
      </c>
      <c r="T229" s="263">
        <f t="shared" si="141"/>
        <v>0</v>
      </c>
      <c r="U229" s="254"/>
      <c r="V229" s="254"/>
    </row>
    <row r="230" spans="2:22" hidden="1" x14ac:dyDescent="0.25">
      <c r="B230" s="243" t="s">
        <v>397</v>
      </c>
      <c r="C230" s="243" t="s">
        <v>870</v>
      </c>
      <c r="D230" s="242"/>
      <c r="E230" s="266" t="s">
        <v>871</v>
      </c>
      <c r="F230" s="297"/>
      <c r="G230" s="254"/>
      <c r="H230" s="254"/>
      <c r="I230" s="265">
        <v>0</v>
      </c>
      <c r="J230" s="254"/>
      <c r="K230" s="254"/>
      <c r="L230" s="254"/>
      <c r="M230" s="254"/>
      <c r="N230" s="265">
        <v>0</v>
      </c>
      <c r="O230" s="236" t="e">
        <f t="shared" si="129"/>
        <v>#DIV/0!</v>
      </c>
      <c r="P230" s="265">
        <v>0</v>
      </c>
      <c r="Q230" s="265">
        <v>0</v>
      </c>
      <c r="R230" s="265">
        <v>0</v>
      </c>
      <c r="S230" s="265">
        <v>0</v>
      </c>
      <c r="T230" s="265">
        <v>0</v>
      </c>
      <c r="U230" s="254"/>
      <c r="V230" s="254"/>
    </row>
    <row r="231" spans="2:22" hidden="1" x14ac:dyDescent="0.25">
      <c r="B231" s="238" t="s">
        <v>397</v>
      </c>
      <c r="C231" s="238" t="s">
        <v>401</v>
      </c>
      <c r="D231" s="237"/>
      <c r="E231" s="262" t="s">
        <v>87</v>
      </c>
      <c r="F231" s="314"/>
      <c r="G231" s="254"/>
      <c r="H231" s="254"/>
      <c r="I231" s="263">
        <f t="shared" ref="I231" si="142">SUM(I232:I233)</f>
        <v>0</v>
      </c>
      <c r="J231" s="254"/>
      <c r="K231" s="254"/>
      <c r="L231" s="254"/>
      <c r="M231" s="254"/>
      <c r="N231" s="263">
        <f t="shared" ref="N231:T231" si="143">SUM(N232:N233)</f>
        <v>0</v>
      </c>
      <c r="O231" s="236" t="e">
        <f t="shared" si="129"/>
        <v>#DIV/0!</v>
      </c>
      <c r="P231" s="263">
        <f t="shared" si="143"/>
        <v>0</v>
      </c>
      <c r="Q231" s="263">
        <f t="shared" si="143"/>
        <v>0</v>
      </c>
      <c r="R231" s="263">
        <f t="shared" si="143"/>
        <v>0</v>
      </c>
      <c r="S231" s="263">
        <f t="shared" si="143"/>
        <v>0</v>
      </c>
      <c r="T231" s="263">
        <f t="shared" si="143"/>
        <v>0</v>
      </c>
      <c r="U231" s="254"/>
      <c r="V231" s="254"/>
    </row>
    <row r="232" spans="2:22" ht="25.5" hidden="1" x14ac:dyDescent="0.25">
      <c r="B232" s="243" t="s">
        <v>397</v>
      </c>
      <c r="C232" s="243" t="s">
        <v>872</v>
      </c>
      <c r="D232" s="237"/>
      <c r="E232" s="266" t="s">
        <v>873</v>
      </c>
      <c r="F232" s="297"/>
      <c r="G232" s="254"/>
      <c r="H232" s="254"/>
      <c r="I232" s="265">
        <v>0</v>
      </c>
      <c r="J232" s="254"/>
      <c r="K232" s="254"/>
      <c r="L232" s="254"/>
      <c r="M232" s="254"/>
      <c r="N232" s="265">
        <v>0</v>
      </c>
      <c r="O232" s="236" t="e">
        <f t="shared" si="129"/>
        <v>#DIV/0!</v>
      </c>
      <c r="P232" s="265">
        <v>0</v>
      </c>
      <c r="Q232" s="265">
        <v>0</v>
      </c>
      <c r="R232" s="265">
        <v>0</v>
      </c>
      <c r="S232" s="265">
        <v>0</v>
      </c>
      <c r="T232" s="265">
        <v>0</v>
      </c>
      <c r="U232" s="254"/>
      <c r="V232" s="254"/>
    </row>
    <row r="233" spans="2:22" ht="25.5" hidden="1" x14ac:dyDescent="0.25">
      <c r="B233" s="243" t="s">
        <v>397</v>
      </c>
      <c r="C233" s="243" t="s">
        <v>402</v>
      </c>
      <c r="D233" s="242"/>
      <c r="E233" s="266" t="s">
        <v>403</v>
      </c>
      <c r="F233" s="297"/>
      <c r="G233" s="254"/>
      <c r="H233" s="254"/>
      <c r="I233" s="265">
        <v>0</v>
      </c>
      <c r="J233" s="254"/>
      <c r="K233" s="254"/>
      <c r="L233" s="254"/>
      <c r="M233" s="254"/>
      <c r="N233" s="265">
        <v>0</v>
      </c>
      <c r="O233" s="236" t="e">
        <f t="shared" si="129"/>
        <v>#DIV/0!</v>
      </c>
      <c r="P233" s="265">
        <v>0</v>
      </c>
      <c r="Q233" s="265">
        <v>0</v>
      </c>
      <c r="R233" s="265">
        <v>0</v>
      </c>
      <c r="S233" s="265">
        <v>0</v>
      </c>
      <c r="T233" s="265">
        <v>0</v>
      </c>
      <c r="U233" s="254"/>
      <c r="V233" s="254"/>
    </row>
    <row r="234" spans="2:22" x14ac:dyDescent="0.25">
      <c r="B234" s="243"/>
      <c r="C234" s="243"/>
      <c r="D234" s="242"/>
      <c r="E234" s="264"/>
      <c r="F234" s="295"/>
      <c r="G234" s="254"/>
      <c r="H234" s="254"/>
      <c r="I234" s="265"/>
      <c r="J234" s="254"/>
      <c r="K234" s="254"/>
      <c r="L234" s="254"/>
      <c r="M234" s="254"/>
      <c r="N234" s="265"/>
      <c r="O234" s="236"/>
      <c r="P234" s="265"/>
      <c r="Q234" s="265"/>
      <c r="R234" s="265"/>
      <c r="S234" s="265"/>
      <c r="T234" s="265"/>
      <c r="U234" s="254"/>
      <c r="V234" s="254"/>
    </row>
    <row r="235" spans="2:22" ht="34.5" customHeight="1" x14ac:dyDescent="0.25">
      <c r="B235" s="234" t="s">
        <v>404</v>
      </c>
      <c r="C235" s="256"/>
      <c r="D235" s="233"/>
      <c r="E235" s="260" t="s">
        <v>405</v>
      </c>
      <c r="F235" s="304" t="s">
        <v>1921</v>
      </c>
      <c r="G235" s="254"/>
      <c r="H235" s="254"/>
      <c r="I235" s="258">
        <f t="shared" ref="I235:I236" si="144">I236</f>
        <v>4557500</v>
      </c>
      <c r="J235" s="254"/>
      <c r="K235" s="254"/>
      <c r="L235" s="254"/>
      <c r="M235" s="254"/>
      <c r="N235" s="258">
        <f t="shared" ref="N235:T236" si="145">N236</f>
        <v>3572000</v>
      </c>
      <c r="O235" s="236">
        <f t="shared" si="129"/>
        <v>78.376302797586391</v>
      </c>
      <c r="P235" s="258">
        <f t="shared" si="145"/>
        <v>0</v>
      </c>
      <c r="Q235" s="258">
        <f t="shared" si="145"/>
        <v>0</v>
      </c>
      <c r="R235" s="258">
        <f t="shared" si="145"/>
        <v>0</v>
      </c>
      <c r="S235" s="258">
        <f t="shared" si="145"/>
        <v>0</v>
      </c>
      <c r="T235" s="258">
        <f t="shared" si="145"/>
        <v>3572000</v>
      </c>
      <c r="U235" s="254"/>
      <c r="V235" s="254"/>
    </row>
    <row r="236" spans="2:22" x14ac:dyDescent="0.25">
      <c r="B236" s="234" t="s">
        <v>404</v>
      </c>
      <c r="C236" s="234" t="s">
        <v>320</v>
      </c>
      <c r="D236" s="233"/>
      <c r="E236" s="261" t="s">
        <v>65</v>
      </c>
      <c r="F236" s="310"/>
      <c r="G236" s="254"/>
      <c r="H236" s="254"/>
      <c r="I236" s="258">
        <f t="shared" si="144"/>
        <v>4557500</v>
      </c>
      <c r="J236" s="254"/>
      <c r="K236" s="254"/>
      <c r="L236" s="254"/>
      <c r="M236" s="254"/>
      <c r="N236" s="258">
        <f t="shared" si="145"/>
        <v>3572000</v>
      </c>
      <c r="O236" s="236">
        <f t="shared" si="129"/>
        <v>78.376302797586391</v>
      </c>
      <c r="P236" s="258">
        <f t="shared" si="145"/>
        <v>0</v>
      </c>
      <c r="Q236" s="258">
        <f t="shared" si="145"/>
        <v>0</v>
      </c>
      <c r="R236" s="258">
        <f t="shared" si="145"/>
        <v>0</v>
      </c>
      <c r="S236" s="258">
        <f t="shared" si="145"/>
        <v>0</v>
      </c>
      <c r="T236" s="258">
        <f t="shared" si="145"/>
        <v>3572000</v>
      </c>
      <c r="U236" s="254"/>
      <c r="V236" s="254"/>
    </row>
    <row r="237" spans="2:22" x14ac:dyDescent="0.25">
      <c r="B237" s="238" t="s">
        <v>404</v>
      </c>
      <c r="C237" s="238" t="s">
        <v>321</v>
      </c>
      <c r="D237" s="237"/>
      <c r="E237" s="268" t="s">
        <v>322</v>
      </c>
      <c r="F237" s="470"/>
      <c r="G237" s="254"/>
      <c r="H237" s="254"/>
      <c r="I237" s="263">
        <f t="shared" ref="I237" si="146">SUM(I238:I239)</f>
        <v>4557500</v>
      </c>
      <c r="J237" s="254"/>
      <c r="K237" s="254"/>
      <c r="L237" s="254"/>
      <c r="M237" s="254"/>
      <c r="N237" s="263">
        <f t="shared" ref="N237:T237" si="147">SUM(N238:N239)</f>
        <v>3572000</v>
      </c>
      <c r="O237" s="236">
        <f t="shared" si="129"/>
        <v>78.376302797586391</v>
      </c>
      <c r="P237" s="263">
        <f t="shared" si="147"/>
        <v>0</v>
      </c>
      <c r="Q237" s="263">
        <f t="shared" si="147"/>
        <v>0</v>
      </c>
      <c r="R237" s="263">
        <f t="shared" si="147"/>
        <v>0</v>
      </c>
      <c r="S237" s="263">
        <f t="shared" si="147"/>
        <v>0</v>
      </c>
      <c r="T237" s="263">
        <f t="shared" si="147"/>
        <v>3572000</v>
      </c>
      <c r="U237" s="254"/>
      <c r="V237" s="254"/>
    </row>
    <row r="238" spans="2:22" x14ac:dyDescent="0.25">
      <c r="B238" s="243" t="s">
        <v>404</v>
      </c>
      <c r="C238" s="243" t="s">
        <v>323</v>
      </c>
      <c r="D238" s="242"/>
      <c r="E238" s="264" t="s">
        <v>324</v>
      </c>
      <c r="F238" s="295"/>
      <c r="G238" s="254"/>
      <c r="H238" s="254"/>
      <c r="I238" s="265">
        <v>2400000</v>
      </c>
      <c r="J238" s="254"/>
      <c r="K238" s="254"/>
      <c r="L238" s="254"/>
      <c r="M238" s="254"/>
      <c r="N238" s="265">
        <v>2200000</v>
      </c>
      <c r="O238" s="236">
        <f t="shared" si="129"/>
        <v>91.666666666666657</v>
      </c>
      <c r="P238" s="265"/>
      <c r="Q238" s="265"/>
      <c r="R238" s="265"/>
      <c r="S238" s="265"/>
      <c r="T238" s="265">
        <f>N238</f>
        <v>2200000</v>
      </c>
      <c r="U238" s="254"/>
      <c r="V238" s="254"/>
    </row>
    <row r="239" spans="2:22" x14ac:dyDescent="0.25">
      <c r="B239" s="271" t="s">
        <v>404</v>
      </c>
      <c r="C239" s="271" t="s">
        <v>327</v>
      </c>
      <c r="D239" s="272"/>
      <c r="E239" s="286" t="s">
        <v>328</v>
      </c>
      <c r="F239" s="295"/>
      <c r="G239" s="254"/>
      <c r="H239" s="254"/>
      <c r="I239" s="265">
        <v>2157500</v>
      </c>
      <c r="J239" s="254"/>
      <c r="K239" s="254"/>
      <c r="L239" s="254"/>
      <c r="M239" s="254"/>
      <c r="N239" s="265">
        <v>1372000</v>
      </c>
      <c r="O239" s="236">
        <f t="shared" si="129"/>
        <v>63.592120509849359</v>
      </c>
      <c r="P239" s="265"/>
      <c r="Q239" s="265"/>
      <c r="R239" s="265"/>
      <c r="S239" s="265"/>
      <c r="T239" s="265">
        <f>N239</f>
        <v>1372000</v>
      </c>
      <c r="U239" s="254"/>
      <c r="V239" s="254"/>
    </row>
    <row r="240" spans="2:22" x14ac:dyDescent="0.25">
      <c r="B240" s="280"/>
      <c r="C240" s="280"/>
      <c r="D240" s="281"/>
      <c r="E240" s="291"/>
      <c r="F240" s="291"/>
      <c r="G240" s="254"/>
      <c r="H240" s="254"/>
      <c r="I240" s="265"/>
      <c r="J240" s="254"/>
      <c r="K240" s="254"/>
      <c r="L240" s="254"/>
      <c r="M240" s="254"/>
      <c r="N240" s="265"/>
      <c r="O240" s="236"/>
      <c r="P240" s="265"/>
      <c r="Q240" s="265"/>
      <c r="R240" s="265"/>
      <c r="S240" s="265"/>
      <c r="T240" s="265"/>
      <c r="U240" s="254"/>
      <c r="V240" s="254"/>
    </row>
    <row r="241" spans="2:22" ht="22.5" x14ac:dyDescent="0.25">
      <c r="B241" s="230" t="s">
        <v>406</v>
      </c>
      <c r="C241" s="288"/>
      <c r="D241" s="229"/>
      <c r="E241" s="292" t="s">
        <v>407</v>
      </c>
      <c r="F241" s="474" t="s">
        <v>1922</v>
      </c>
      <c r="G241" s="254"/>
      <c r="H241" s="254"/>
      <c r="I241" s="258">
        <f t="shared" ref="I241" si="148">I242</f>
        <v>15862166</v>
      </c>
      <c r="J241" s="254"/>
      <c r="K241" s="254"/>
      <c r="L241" s="254"/>
      <c r="M241" s="254"/>
      <c r="N241" s="258">
        <f t="shared" ref="N241:T241" si="149">N242</f>
        <v>14611500</v>
      </c>
      <c r="O241" s="236">
        <f t="shared" si="129"/>
        <v>92.115414754832344</v>
      </c>
      <c r="P241" s="258">
        <f t="shared" si="149"/>
        <v>0</v>
      </c>
      <c r="Q241" s="258">
        <f t="shared" si="149"/>
        <v>0</v>
      </c>
      <c r="R241" s="258">
        <f t="shared" si="149"/>
        <v>0</v>
      </c>
      <c r="S241" s="258">
        <f t="shared" si="149"/>
        <v>3000000</v>
      </c>
      <c r="T241" s="258">
        <f t="shared" si="149"/>
        <v>11611500</v>
      </c>
      <c r="U241" s="254"/>
      <c r="V241" s="254"/>
    </row>
    <row r="242" spans="2:22" x14ac:dyDescent="0.25">
      <c r="B242" s="234" t="s">
        <v>406</v>
      </c>
      <c r="C242" s="234" t="s">
        <v>320</v>
      </c>
      <c r="D242" s="233"/>
      <c r="E242" s="261" t="s">
        <v>65</v>
      </c>
      <c r="F242" s="310"/>
      <c r="G242" s="254"/>
      <c r="H242" s="254"/>
      <c r="I242" s="258">
        <f t="shared" ref="I242" si="150">I243+I248+I252</f>
        <v>15862166</v>
      </c>
      <c r="J242" s="254"/>
      <c r="K242" s="254"/>
      <c r="L242" s="254"/>
      <c r="M242" s="254"/>
      <c r="N242" s="258">
        <f t="shared" ref="N242:T242" si="151">N243+N248+N252</f>
        <v>14611500</v>
      </c>
      <c r="O242" s="236">
        <f t="shared" si="129"/>
        <v>92.115414754832344</v>
      </c>
      <c r="P242" s="258">
        <f t="shared" si="151"/>
        <v>0</v>
      </c>
      <c r="Q242" s="258">
        <f t="shared" si="151"/>
        <v>0</v>
      </c>
      <c r="R242" s="258">
        <f t="shared" si="151"/>
        <v>0</v>
      </c>
      <c r="S242" s="258">
        <f t="shared" si="151"/>
        <v>3000000</v>
      </c>
      <c r="T242" s="258">
        <f t="shared" si="151"/>
        <v>11611500</v>
      </c>
      <c r="U242" s="254"/>
      <c r="V242" s="254"/>
    </row>
    <row r="243" spans="2:22" x14ac:dyDescent="0.25">
      <c r="B243" s="238" t="s">
        <v>406</v>
      </c>
      <c r="C243" s="238" t="s">
        <v>321</v>
      </c>
      <c r="D243" s="237"/>
      <c r="E243" s="268" t="s">
        <v>322</v>
      </c>
      <c r="F243" s="470"/>
      <c r="G243" s="254"/>
      <c r="H243" s="254"/>
      <c r="I243" s="263">
        <f t="shared" ref="I243" si="152">SUM(I244:I247)</f>
        <v>8612166</v>
      </c>
      <c r="J243" s="254"/>
      <c r="K243" s="254"/>
      <c r="L243" s="254"/>
      <c r="M243" s="254"/>
      <c r="N243" s="263">
        <f t="shared" ref="N243:T243" si="153">SUM(N244:N247)</f>
        <v>8611500</v>
      </c>
      <c r="O243" s="236">
        <f t="shared" si="129"/>
        <v>99.992266753799214</v>
      </c>
      <c r="P243" s="263">
        <f t="shared" si="153"/>
        <v>0</v>
      </c>
      <c r="Q243" s="263">
        <f t="shared" si="153"/>
        <v>0</v>
      </c>
      <c r="R243" s="263">
        <f t="shared" si="153"/>
        <v>0</v>
      </c>
      <c r="S243" s="263">
        <f t="shared" si="153"/>
        <v>3000000</v>
      </c>
      <c r="T243" s="263">
        <f t="shared" si="153"/>
        <v>5611500</v>
      </c>
      <c r="U243" s="254"/>
      <c r="V243" s="254"/>
    </row>
    <row r="244" spans="2:22" x14ac:dyDescent="0.25">
      <c r="B244" s="243" t="s">
        <v>406</v>
      </c>
      <c r="C244" s="243" t="s">
        <v>323</v>
      </c>
      <c r="D244" s="242"/>
      <c r="E244" s="264" t="s">
        <v>324</v>
      </c>
      <c r="F244" s="295"/>
      <c r="G244" s="254"/>
      <c r="H244" s="254"/>
      <c r="I244" s="265">
        <v>322500</v>
      </c>
      <c r="J244" s="254"/>
      <c r="K244" s="254"/>
      <c r="L244" s="254"/>
      <c r="M244" s="254"/>
      <c r="N244" s="265">
        <v>322500</v>
      </c>
      <c r="O244" s="236">
        <f t="shared" si="129"/>
        <v>100</v>
      </c>
      <c r="P244" s="265"/>
      <c r="Q244" s="265"/>
      <c r="R244" s="265"/>
      <c r="S244" s="265"/>
      <c r="T244" s="265">
        <v>322500</v>
      </c>
      <c r="U244" s="254"/>
      <c r="V244" s="254"/>
    </row>
    <row r="245" spans="2:22" x14ac:dyDescent="0.25">
      <c r="B245" s="243" t="s">
        <v>406</v>
      </c>
      <c r="C245" s="243" t="s">
        <v>327</v>
      </c>
      <c r="D245" s="242"/>
      <c r="E245" s="264" t="s">
        <v>328</v>
      </c>
      <c r="F245" s="295"/>
      <c r="G245" s="254"/>
      <c r="H245" s="254"/>
      <c r="I245" s="265">
        <v>539666</v>
      </c>
      <c r="J245" s="254"/>
      <c r="K245" s="254"/>
      <c r="L245" s="254"/>
      <c r="M245" s="254"/>
      <c r="N245" s="265">
        <v>539000</v>
      </c>
      <c r="O245" s="236">
        <f t="shared" si="129"/>
        <v>99.876590335503806</v>
      </c>
      <c r="P245" s="265"/>
      <c r="Q245" s="265"/>
      <c r="R245" s="265"/>
      <c r="S245" s="265"/>
      <c r="T245" s="265">
        <f>N245</f>
        <v>539000</v>
      </c>
      <c r="U245" s="254"/>
      <c r="V245" s="254"/>
    </row>
    <row r="246" spans="2:22" x14ac:dyDescent="0.25">
      <c r="B246" s="243" t="s">
        <v>406</v>
      </c>
      <c r="C246" s="243" t="s">
        <v>329</v>
      </c>
      <c r="D246" s="242"/>
      <c r="E246" s="264" t="s">
        <v>330</v>
      </c>
      <c r="F246" s="295"/>
      <c r="G246" s="254"/>
      <c r="H246" s="254"/>
      <c r="I246" s="265">
        <v>7600000</v>
      </c>
      <c r="J246" s="254"/>
      <c r="K246" s="254"/>
      <c r="L246" s="254"/>
      <c r="M246" s="254"/>
      <c r="N246" s="265">
        <v>7600000</v>
      </c>
      <c r="O246" s="236">
        <f t="shared" si="129"/>
        <v>100</v>
      </c>
      <c r="P246" s="265"/>
      <c r="Q246" s="265"/>
      <c r="R246" s="265"/>
      <c r="S246" s="265">
        <v>3000000</v>
      </c>
      <c r="T246" s="265">
        <f>N246-S246</f>
        <v>4600000</v>
      </c>
      <c r="U246" s="254"/>
      <c r="V246" s="254"/>
    </row>
    <row r="247" spans="2:22" x14ac:dyDescent="0.25">
      <c r="B247" s="243" t="s">
        <v>406</v>
      </c>
      <c r="C247" s="243" t="s">
        <v>866</v>
      </c>
      <c r="D247" s="242"/>
      <c r="E247" s="264" t="s">
        <v>874</v>
      </c>
      <c r="F247" s="295"/>
      <c r="G247" s="254"/>
      <c r="H247" s="254"/>
      <c r="I247" s="265">
        <v>150000</v>
      </c>
      <c r="J247" s="254"/>
      <c r="K247" s="254"/>
      <c r="L247" s="254"/>
      <c r="M247" s="254"/>
      <c r="N247" s="265">
        <v>150000</v>
      </c>
      <c r="O247" s="236">
        <f t="shared" si="129"/>
        <v>100</v>
      </c>
      <c r="P247" s="265"/>
      <c r="Q247" s="265"/>
      <c r="R247" s="265"/>
      <c r="S247" s="265"/>
      <c r="T247" s="265">
        <v>150000</v>
      </c>
      <c r="U247" s="254"/>
      <c r="V247" s="254"/>
    </row>
    <row r="248" spans="2:22" x14ac:dyDescent="0.25">
      <c r="B248" s="238" t="s">
        <v>406</v>
      </c>
      <c r="C248" s="238" t="s">
        <v>331</v>
      </c>
      <c r="D248" s="237"/>
      <c r="E248" s="268" t="s">
        <v>79</v>
      </c>
      <c r="F248" s="470"/>
      <c r="G248" s="254"/>
      <c r="H248" s="254"/>
      <c r="I248" s="263">
        <f t="shared" ref="I248" si="154">SUM(I249:I251)</f>
        <v>5750000</v>
      </c>
      <c r="J248" s="254"/>
      <c r="K248" s="254"/>
      <c r="L248" s="254"/>
      <c r="M248" s="254"/>
      <c r="N248" s="263">
        <f t="shared" ref="N248:T248" si="155">SUM(N249:N251)</f>
        <v>5250000</v>
      </c>
      <c r="O248" s="236">
        <f t="shared" si="129"/>
        <v>91.304347826086953</v>
      </c>
      <c r="P248" s="263">
        <f t="shared" si="155"/>
        <v>0</v>
      </c>
      <c r="Q248" s="263">
        <f t="shared" si="155"/>
        <v>0</v>
      </c>
      <c r="R248" s="263">
        <f t="shared" si="155"/>
        <v>0</v>
      </c>
      <c r="S248" s="263">
        <f t="shared" si="155"/>
        <v>0</v>
      </c>
      <c r="T248" s="263">
        <f t="shared" si="155"/>
        <v>5250000</v>
      </c>
      <c r="U248" s="254"/>
      <c r="V248" s="254"/>
    </row>
    <row r="249" spans="2:22" ht="24" customHeight="1" x14ac:dyDescent="0.25">
      <c r="B249" s="243" t="s">
        <v>406</v>
      </c>
      <c r="C249" s="243" t="s">
        <v>392</v>
      </c>
      <c r="D249" s="242"/>
      <c r="E249" s="266" t="s">
        <v>393</v>
      </c>
      <c r="F249" s="297"/>
      <c r="G249" s="254"/>
      <c r="H249" s="254"/>
      <c r="I249" s="265">
        <v>3100000</v>
      </c>
      <c r="J249" s="254"/>
      <c r="K249" s="254"/>
      <c r="L249" s="254"/>
      <c r="M249" s="254"/>
      <c r="N249" s="265">
        <v>3100000</v>
      </c>
      <c r="O249" s="236">
        <f t="shared" si="129"/>
        <v>100</v>
      </c>
      <c r="P249" s="265"/>
      <c r="Q249" s="265"/>
      <c r="R249" s="265"/>
      <c r="S249" s="265"/>
      <c r="T249" s="265">
        <v>3100000</v>
      </c>
      <c r="U249" s="254"/>
      <c r="V249" s="254"/>
    </row>
    <row r="250" spans="2:22" ht="0.75" hidden="1" customHeight="1" x14ac:dyDescent="0.25">
      <c r="B250" s="243" t="s">
        <v>406</v>
      </c>
      <c r="C250" s="243" t="s">
        <v>379</v>
      </c>
      <c r="D250" s="242"/>
      <c r="E250" s="264" t="s">
        <v>380</v>
      </c>
      <c r="F250" s="295"/>
      <c r="G250" s="254"/>
      <c r="H250" s="254"/>
      <c r="I250" s="265">
        <v>0</v>
      </c>
      <c r="J250" s="254"/>
      <c r="K250" s="254"/>
      <c r="L250" s="254"/>
      <c r="M250" s="254"/>
      <c r="N250" s="265">
        <v>0</v>
      </c>
      <c r="O250" s="236" t="e">
        <f t="shared" si="129"/>
        <v>#DIV/0!</v>
      </c>
      <c r="P250" s="265"/>
      <c r="Q250" s="265"/>
      <c r="R250" s="265"/>
      <c r="S250" s="265"/>
      <c r="T250" s="265">
        <v>0</v>
      </c>
      <c r="U250" s="254"/>
      <c r="V250" s="254"/>
    </row>
    <row r="251" spans="2:22" x14ac:dyDescent="0.25">
      <c r="B251" s="243" t="s">
        <v>406</v>
      </c>
      <c r="C251" s="243" t="s">
        <v>358</v>
      </c>
      <c r="D251" s="242"/>
      <c r="E251" s="264" t="s">
        <v>875</v>
      </c>
      <c r="F251" s="295"/>
      <c r="G251" s="254"/>
      <c r="H251" s="254"/>
      <c r="I251" s="265">
        <v>2650000</v>
      </c>
      <c r="J251" s="254"/>
      <c r="K251" s="254"/>
      <c r="L251" s="254"/>
      <c r="M251" s="254"/>
      <c r="N251" s="265">
        <v>2150000</v>
      </c>
      <c r="O251" s="236">
        <f t="shared" si="129"/>
        <v>81.132075471698116</v>
      </c>
      <c r="P251" s="265"/>
      <c r="Q251" s="265"/>
      <c r="R251" s="265"/>
      <c r="S251" s="265"/>
      <c r="T251" s="265">
        <f>N251</f>
        <v>2150000</v>
      </c>
      <c r="U251" s="254"/>
      <c r="V251" s="254"/>
    </row>
    <row r="252" spans="2:22" x14ac:dyDescent="0.25">
      <c r="B252" s="238" t="s">
        <v>406</v>
      </c>
      <c r="C252" s="238" t="s">
        <v>408</v>
      </c>
      <c r="D252" s="237"/>
      <c r="E252" s="268" t="s">
        <v>81</v>
      </c>
      <c r="F252" s="470"/>
      <c r="G252" s="254"/>
      <c r="H252" s="254"/>
      <c r="I252" s="263">
        <f t="shared" ref="I252" si="156">SUM(I253)</f>
        <v>1500000</v>
      </c>
      <c r="J252" s="254"/>
      <c r="K252" s="254"/>
      <c r="L252" s="254"/>
      <c r="M252" s="254"/>
      <c r="N252" s="263">
        <f t="shared" ref="N252:T252" si="157">SUM(N253)</f>
        <v>750000</v>
      </c>
      <c r="O252" s="236">
        <f t="shared" si="129"/>
        <v>50</v>
      </c>
      <c r="P252" s="263">
        <f t="shared" si="157"/>
        <v>0</v>
      </c>
      <c r="Q252" s="263">
        <f t="shared" si="157"/>
        <v>0</v>
      </c>
      <c r="R252" s="263">
        <f t="shared" si="157"/>
        <v>0</v>
      </c>
      <c r="S252" s="263">
        <f t="shared" si="157"/>
        <v>0</v>
      </c>
      <c r="T252" s="263">
        <f t="shared" si="157"/>
        <v>750000</v>
      </c>
      <c r="U252" s="254"/>
      <c r="V252" s="254"/>
    </row>
    <row r="253" spans="2:22" ht="25.5" x14ac:dyDescent="0.25">
      <c r="B253" s="243" t="s">
        <v>406</v>
      </c>
      <c r="C253" s="243" t="s">
        <v>409</v>
      </c>
      <c r="D253" s="242"/>
      <c r="E253" s="266" t="s">
        <v>410</v>
      </c>
      <c r="F253" s="297"/>
      <c r="G253" s="254"/>
      <c r="H253" s="254"/>
      <c r="I253" s="265">
        <v>1500000</v>
      </c>
      <c r="J253" s="254"/>
      <c r="K253" s="254"/>
      <c r="L253" s="254"/>
      <c r="M253" s="254"/>
      <c r="N253" s="265">
        <v>750000</v>
      </c>
      <c r="O253" s="236">
        <f t="shared" si="129"/>
        <v>50</v>
      </c>
      <c r="P253" s="265"/>
      <c r="Q253" s="265"/>
      <c r="R253" s="265"/>
      <c r="S253" s="265"/>
      <c r="T253" s="265">
        <f>N253</f>
        <v>750000</v>
      </c>
      <c r="U253" s="254"/>
      <c r="V253" s="254"/>
    </row>
    <row r="254" spans="2:22" ht="14.25" customHeight="1" x14ac:dyDescent="0.25">
      <c r="B254" s="243"/>
      <c r="C254" s="243"/>
      <c r="D254" s="242"/>
      <c r="E254" s="264"/>
      <c r="F254" s="295"/>
      <c r="G254" s="254"/>
      <c r="H254" s="254"/>
      <c r="I254" s="265"/>
      <c r="J254" s="254"/>
      <c r="K254" s="254"/>
      <c r="L254" s="254"/>
      <c r="M254" s="254"/>
      <c r="N254" s="265"/>
      <c r="O254" s="236"/>
      <c r="P254" s="265"/>
      <c r="Q254" s="265"/>
      <c r="R254" s="265"/>
      <c r="S254" s="265"/>
      <c r="T254" s="265"/>
      <c r="U254" s="254"/>
      <c r="V254" s="254"/>
    </row>
    <row r="255" spans="2:22" ht="22.5" hidden="1" x14ac:dyDescent="0.25">
      <c r="B255" s="230" t="s">
        <v>411</v>
      </c>
      <c r="C255" s="288"/>
      <c r="D255" s="229"/>
      <c r="E255" s="289" t="s">
        <v>876</v>
      </c>
      <c r="F255" s="474"/>
      <c r="G255" s="254"/>
      <c r="H255" s="254"/>
      <c r="I255" s="258">
        <f>I256</f>
        <v>0</v>
      </c>
      <c r="J255" s="254"/>
      <c r="K255" s="254"/>
      <c r="L255" s="254"/>
      <c r="M255" s="254"/>
      <c r="N255" s="258">
        <f>N256</f>
        <v>0</v>
      </c>
      <c r="O255" s="236" t="e">
        <f t="shared" si="129"/>
        <v>#DIV/0!</v>
      </c>
      <c r="P255" s="258">
        <f t="shared" ref="P255:T257" si="158">P256</f>
        <v>0</v>
      </c>
      <c r="Q255" s="258">
        <f t="shared" si="158"/>
        <v>0</v>
      </c>
      <c r="R255" s="258">
        <f t="shared" si="158"/>
        <v>0</v>
      </c>
      <c r="S255" s="258">
        <f t="shared" si="158"/>
        <v>0</v>
      </c>
      <c r="T255" s="258">
        <f t="shared" si="158"/>
        <v>0</v>
      </c>
      <c r="U255" s="254"/>
      <c r="V255" s="254"/>
    </row>
    <row r="256" spans="2:22" hidden="1" x14ac:dyDescent="0.25">
      <c r="B256" s="234" t="s">
        <v>411</v>
      </c>
      <c r="C256" s="234" t="s">
        <v>320</v>
      </c>
      <c r="D256" s="233"/>
      <c r="E256" s="260" t="s">
        <v>65</v>
      </c>
      <c r="F256" s="304"/>
      <c r="G256" s="254"/>
      <c r="H256" s="254"/>
      <c r="I256" s="258">
        <f>I257</f>
        <v>0</v>
      </c>
      <c r="J256" s="254"/>
      <c r="K256" s="254"/>
      <c r="L256" s="254"/>
      <c r="M256" s="254"/>
      <c r="N256" s="258">
        <f>N257</f>
        <v>0</v>
      </c>
      <c r="O256" s="236" t="e">
        <f t="shared" si="129"/>
        <v>#DIV/0!</v>
      </c>
      <c r="P256" s="258">
        <f t="shared" si="158"/>
        <v>0</v>
      </c>
      <c r="Q256" s="258">
        <f t="shared" si="158"/>
        <v>0</v>
      </c>
      <c r="R256" s="258">
        <f t="shared" si="158"/>
        <v>0</v>
      </c>
      <c r="S256" s="258">
        <f t="shared" si="158"/>
        <v>0</v>
      </c>
      <c r="T256" s="258">
        <f t="shared" si="158"/>
        <v>0</v>
      </c>
      <c r="U256" s="254"/>
      <c r="V256" s="254"/>
    </row>
    <row r="257" spans="2:22" ht="38.25" hidden="1" x14ac:dyDescent="0.25">
      <c r="B257" s="238" t="s">
        <v>411</v>
      </c>
      <c r="C257" s="238" t="s">
        <v>412</v>
      </c>
      <c r="D257" s="237"/>
      <c r="E257" s="262" t="s">
        <v>877</v>
      </c>
      <c r="F257" s="314"/>
      <c r="G257" s="254"/>
      <c r="H257" s="254"/>
      <c r="I257" s="263">
        <f>I258</f>
        <v>0</v>
      </c>
      <c r="J257" s="254"/>
      <c r="K257" s="254"/>
      <c r="L257" s="254"/>
      <c r="M257" s="254"/>
      <c r="N257" s="263">
        <f>N258</f>
        <v>0</v>
      </c>
      <c r="O257" s="236" t="e">
        <f t="shared" si="129"/>
        <v>#DIV/0!</v>
      </c>
      <c r="P257" s="263">
        <f t="shared" si="158"/>
        <v>0</v>
      </c>
      <c r="Q257" s="263">
        <f t="shared" si="158"/>
        <v>0</v>
      </c>
      <c r="R257" s="263">
        <f t="shared" si="158"/>
        <v>0</v>
      </c>
      <c r="S257" s="263">
        <f t="shared" si="158"/>
        <v>0</v>
      </c>
      <c r="T257" s="263">
        <f t="shared" si="158"/>
        <v>0</v>
      </c>
      <c r="U257" s="254"/>
      <c r="V257" s="254"/>
    </row>
    <row r="258" spans="2:22" ht="25.5" hidden="1" x14ac:dyDescent="0.25">
      <c r="B258" s="243" t="s">
        <v>411</v>
      </c>
      <c r="C258" s="243" t="s">
        <v>414</v>
      </c>
      <c r="D258" s="242"/>
      <c r="E258" s="266" t="s">
        <v>415</v>
      </c>
      <c r="F258" s="297"/>
      <c r="G258" s="254"/>
      <c r="H258" s="254"/>
      <c r="I258" s="265">
        <v>0</v>
      </c>
      <c r="J258" s="254"/>
      <c r="K258" s="254"/>
      <c r="L258" s="254"/>
      <c r="M258" s="254"/>
      <c r="N258" s="265">
        <v>0</v>
      </c>
      <c r="O258" s="236" t="e">
        <f t="shared" si="129"/>
        <v>#DIV/0!</v>
      </c>
      <c r="P258" s="265">
        <v>0</v>
      </c>
      <c r="Q258" s="265">
        <v>0</v>
      </c>
      <c r="R258" s="265">
        <v>0</v>
      </c>
      <c r="S258" s="265">
        <v>0</v>
      </c>
      <c r="T258" s="265">
        <v>0</v>
      </c>
      <c r="U258" s="254"/>
      <c r="V258" s="254"/>
    </row>
    <row r="259" spans="2:22" hidden="1" x14ac:dyDescent="0.25">
      <c r="B259" s="243"/>
      <c r="C259" s="243"/>
      <c r="D259" s="242"/>
      <c r="E259" s="264"/>
      <c r="F259" s="295"/>
      <c r="G259" s="254"/>
      <c r="H259" s="254"/>
      <c r="I259" s="265"/>
      <c r="J259" s="254"/>
      <c r="K259" s="254"/>
      <c r="L259" s="254"/>
      <c r="M259" s="254"/>
      <c r="N259" s="265"/>
      <c r="O259" s="236"/>
      <c r="P259" s="265"/>
      <c r="Q259" s="265"/>
      <c r="R259" s="265"/>
      <c r="S259" s="265"/>
      <c r="T259" s="265"/>
      <c r="U259" s="254"/>
      <c r="V259" s="254"/>
    </row>
    <row r="260" spans="2:22" ht="12.75" customHeight="1" x14ac:dyDescent="0.25">
      <c r="B260" s="234" t="s">
        <v>416</v>
      </c>
      <c r="C260" s="256"/>
      <c r="D260" s="235" t="s">
        <v>96</v>
      </c>
      <c r="E260" s="257"/>
      <c r="F260" s="469"/>
      <c r="G260" s="254"/>
      <c r="H260" s="254"/>
      <c r="I260" s="258">
        <f t="shared" ref="I260" si="159">I261+I278</f>
        <v>67187118</v>
      </c>
      <c r="J260" s="254"/>
      <c r="K260" s="254"/>
      <c r="L260" s="254"/>
      <c r="M260" s="254"/>
      <c r="N260" s="258">
        <f t="shared" ref="N260:T260" si="160">N261+N278</f>
        <v>19293908</v>
      </c>
      <c r="O260" s="236">
        <f t="shared" si="129"/>
        <v>28.716677503565492</v>
      </c>
      <c r="P260" s="258">
        <f t="shared" si="160"/>
        <v>0</v>
      </c>
      <c r="Q260" s="258">
        <f t="shared" si="160"/>
        <v>975000</v>
      </c>
      <c r="R260" s="258">
        <f t="shared" si="160"/>
        <v>582000</v>
      </c>
      <c r="S260" s="258">
        <f t="shared" si="160"/>
        <v>3709658</v>
      </c>
      <c r="T260" s="258">
        <f t="shared" si="160"/>
        <v>14027250</v>
      </c>
      <c r="U260" s="254"/>
      <c r="V260" s="254"/>
    </row>
    <row r="261" spans="2:22" ht="22.5" x14ac:dyDescent="0.25">
      <c r="B261" s="234" t="s">
        <v>417</v>
      </c>
      <c r="C261" s="256"/>
      <c r="D261" s="233"/>
      <c r="E261" s="260" t="s">
        <v>418</v>
      </c>
      <c r="F261" s="304" t="s">
        <v>1923</v>
      </c>
      <c r="G261" s="254"/>
      <c r="H261" s="254"/>
      <c r="I261" s="258">
        <f t="shared" ref="I261" si="161">I262</f>
        <v>62475000</v>
      </c>
      <c r="J261" s="254"/>
      <c r="K261" s="254"/>
      <c r="L261" s="254"/>
      <c r="M261" s="254"/>
      <c r="N261" s="258">
        <f t="shared" ref="N261:T261" si="162">N262</f>
        <v>15002250</v>
      </c>
      <c r="O261" s="236">
        <f t="shared" si="129"/>
        <v>24.013205282112846</v>
      </c>
      <c r="P261" s="258">
        <f t="shared" si="162"/>
        <v>0</v>
      </c>
      <c r="Q261" s="258">
        <f t="shared" si="162"/>
        <v>975000</v>
      </c>
      <c r="R261" s="258">
        <f t="shared" si="162"/>
        <v>0</v>
      </c>
      <c r="S261" s="258">
        <f t="shared" si="162"/>
        <v>0</v>
      </c>
      <c r="T261" s="258">
        <f t="shared" si="162"/>
        <v>14027250</v>
      </c>
      <c r="U261" s="254"/>
      <c r="V261" s="254"/>
    </row>
    <row r="262" spans="2:22" x14ac:dyDescent="0.25">
      <c r="B262" s="234" t="s">
        <v>417</v>
      </c>
      <c r="C262" s="234" t="s">
        <v>320</v>
      </c>
      <c r="D262" s="233"/>
      <c r="E262" s="260" t="s">
        <v>65</v>
      </c>
      <c r="F262" s="304"/>
      <c r="G262" s="254"/>
      <c r="H262" s="254"/>
      <c r="I262" s="258">
        <f t="shared" ref="I262" si="163">I263+I267+I270+I272+I275</f>
        <v>62475000</v>
      </c>
      <c r="J262" s="254"/>
      <c r="K262" s="254"/>
      <c r="L262" s="254"/>
      <c r="M262" s="254"/>
      <c r="N262" s="258">
        <f t="shared" ref="N262:T262" si="164">N263+N267+N270+N272+N275</f>
        <v>15002250</v>
      </c>
      <c r="O262" s="236">
        <f t="shared" si="129"/>
        <v>24.013205282112846</v>
      </c>
      <c r="P262" s="258">
        <f t="shared" si="164"/>
        <v>0</v>
      </c>
      <c r="Q262" s="258">
        <f t="shared" si="164"/>
        <v>975000</v>
      </c>
      <c r="R262" s="258">
        <f t="shared" si="164"/>
        <v>0</v>
      </c>
      <c r="S262" s="258">
        <f t="shared" si="164"/>
        <v>0</v>
      </c>
      <c r="T262" s="258">
        <f t="shared" si="164"/>
        <v>14027250</v>
      </c>
      <c r="U262" s="254"/>
      <c r="V262" s="254"/>
    </row>
    <row r="263" spans="2:22" x14ac:dyDescent="0.25">
      <c r="B263" s="238" t="s">
        <v>417</v>
      </c>
      <c r="C263" s="238" t="s">
        <v>321</v>
      </c>
      <c r="D263" s="237"/>
      <c r="E263" s="262" t="s">
        <v>322</v>
      </c>
      <c r="F263" s="314"/>
      <c r="G263" s="254"/>
      <c r="H263" s="254"/>
      <c r="I263" s="263">
        <f t="shared" ref="I263" si="165">SUM(I264:I266)</f>
        <v>15450000</v>
      </c>
      <c r="J263" s="254"/>
      <c r="K263" s="254"/>
      <c r="L263" s="254"/>
      <c r="M263" s="254"/>
      <c r="N263" s="263">
        <f t="shared" ref="N263:T263" si="166">SUM(N264:N266)</f>
        <v>1545000</v>
      </c>
      <c r="O263" s="236">
        <f t="shared" si="129"/>
        <v>10</v>
      </c>
      <c r="P263" s="263">
        <f t="shared" si="166"/>
        <v>0</v>
      </c>
      <c r="Q263" s="263">
        <f t="shared" si="166"/>
        <v>0</v>
      </c>
      <c r="R263" s="263">
        <f t="shared" si="166"/>
        <v>0</v>
      </c>
      <c r="S263" s="263">
        <f t="shared" si="166"/>
        <v>0</v>
      </c>
      <c r="T263" s="263">
        <f t="shared" si="166"/>
        <v>1545000</v>
      </c>
      <c r="U263" s="254"/>
      <c r="V263" s="254"/>
    </row>
    <row r="264" spans="2:22" x14ac:dyDescent="0.25">
      <c r="B264" s="243" t="s">
        <v>417</v>
      </c>
      <c r="C264" s="243" t="s">
        <v>323</v>
      </c>
      <c r="D264" s="242"/>
      <c r="E264" s="266" t="s">
        <v>324</v>
      </c>
      <c r="F264" s="297"/>
      <c r="G264" s="254"/>
      <c r="H264" s="254"/>
      <c r="I264" s="265">
        <v>3600000</v>
      </c>
      <c r="J264" s="254"/>
      <c r="K264" s="254"/>
      <c r="L264" s="254"/>
      <c r="M264" s="254"/>
      <c r="N264" s="265"/>
      <c r="O264" s="236">
        <f t="shared" si="129"/>
        <v>0</v>
      </c>
      <c r="P264" s="265"/>
      <c r="Q264" s="265"/>
      <c r="R264" s="265"/>
      <c r="S264" s="265"/>
      <c r="T264" s="265"/>
      <c r="U264" s="254"/>
      <c r="V264" s="254"/>
    </row>
    <row r="265" spans="2:22" x14ac:dyDescent="0.25">
      <c r="B265" s="243" t="s">
        <v>417</v>
      </c>
      <c r="C265" s="243" t="s">
        <v>327</v>
      </c>
      <c r="D265" s="242"/>
      <c r="E265" s="266" t="s">
        <v>328</v>
      </c>
      <c r="F265" s="297"/>
      <c r="G265" s="254"/>
      <c r="H265" s="254"/>
      <c r="I265" s="265">
        <v>650000</v>
      </c>
      <c r="J265" s="254"/>
      <c r="K265" s="254"/>
      <c r="L265" s="254"/>
      <c r="M265" s="254"/>
      <c r="N265" s="265"/>
      <c r="O265" s="236">
        <f t="shared" si="129"/>
        <v>0</v>
      </c>
      <c r="P265" s="265"/>
      <c r="Q265" s="265"/>
      <c r="R265" s="265"/>
      <c r="S265" s="265"/>
      <c r="T265" s="265"/>
      <c r="U265" s="254"/>
      <c r="V265" s="254"/>
    </row>
    <row r="266" spans="2:22" ht="15" customHeight="1" x14ac:dyDescent="0.25">
      <c r="B266" s="243" t="s">
        <v>417</v>
      </c>
      <c r="C266" s="243" t="s">
        <v>329</v>
      </c>
      <c r="D266" s="242"/>
      <c r="E266" s="266" t="s">
        <v>330</v>
      </c>
      <c r="F266" s="297"/>
      <c r="G266" s="254"/>
      <c r="H266" s="254"/>
      <c r="I266" s="265">
        <v>11200000</v>
      </c>
      <c r="J266" s="254"/>
      <c r="K266" s="254"/>
      <c r="L266" s="254"/>
      <c r="M266" s="254"/>
      <c r="N266" s="265">
        <v>1545000</v>
      </c>
      <c r="O266" s="236">
        <f t="shared" si="129"/>
        <v>13.794642857142858</v>
      </c>
      <c r="P266" s="265"/>
      <c r="Q266" s="265"/>
      <c r="R266" s="265"/>
      <c r="S266" s="265"/>
      <c r="T266" s="265">
        <f>N266</f>
        <v>1545000</v>
      </c>
      <c r="U266" s="254"/>
      <c r="V266" s="254"/>
    </row>
    <row r="267" spans="2:22" x14ac:dyDescent="0.25">
      <c r="B267" s="238" t="s">
        <v>417</v>
      </c>
      <c r="C267" s="238" t="s">
        <v>331</v>
      </c>
      <c r="D267" s="237"/>
      <c r="E267" s="262" t="s">
        <v>79</v>
      </c>
      <c r="F267" s="314"/>
      <c r="G267" s="254"/>
      <c r="H267" s="254"/>
      <c r="I267" s="263">
        <f t="shared" ref="I267" si="167">SUM(I268:I269)</f>
        <v>19575000</v>
      </c>
      <c r="J267" s="254"/>
      <c r="K267" s="254"/>
      <c r="L267" s="254"/>
      <c r="M267" s="254"/>
      <c r="N267" s="263">
        <f t="shared" ref="N267:T267" si="168">SUM(N268:N269)</f>
        <v>975000</v>
      </c>
      <c r="O267" s="236">
        <f t="shared" si="129"/>
        <v>4.980842911877394</v>
      </c>
      <c r="P267" s="263">
        <f t="shared" si="168"/>
        <v>0</v>
      </c>
      <c r="Q267" s="263">
        <f t="shared" si="168"/>
        <v>975000</v>
      </c>
      <c r="R267" s="263">
        <f t="shared" si="168"/>
        <v>0</v>
      </c>
      <c r="S267" s="263">
        <f t="shared" si="168"/>
        <v>0</v>
      </c>
      <c r="T267" s="263">
        <f t="shared" si="168"/>
        <v>0</v>
      </c>
      <c r="U267" s="254"/>
      <c r="V267" s="254"/>
    </row>
    <row r="268" spans="2:22" ht="25.5" x14ac:dyDescent="0.25">
      <c r="B268" s="243" t="s">
        <v>417</v>
      </c>
      <c r="C268" s="243" t="s">
        <v>392</v>
      </c>
      <c r="D268" s="242"/>
      <c r="E268" s="266" t="s">
        <v>393</v>
      </c>
      <c r="F268" s="297"/>
      <c r="G268" s="254"/>
      <c r="H268" s="254"/>
      <c r="I268" s="265">
        <v>4275000</v>
      </c>
      <c r="J268" s="254"/>
      <c r="K268" s="254"/>
      <c r="L268" s="254"/>
      <c r="M268" s="254"/>
      <c r="N268" s="265">
        <v>975000</v>
      </c>
      <c r="O268" s="236">
        <f t="shared" si="129"/>
        <v>22.807017543859647</v>
      </c>
      <c r="P268" s="265"/>
      <c r="Q268" s="265">
        <f>N268</f>
        <v>975000</v>
      </c>
      <c r="R268" s="265"/>
      <c r="S268" s="265"/>
      <c r="T268" s="265"/>
      <c r="U268" s="254"/>
      <c r="V268" s="254"/>
    </row>
    <row r="269" spans="2:22" x14ac:dyDescent="0.25">
      <c r="B269" s="243" t="s">
        <v>417</v>
      </c>
      <c r="C269" s="243" t="s">
        <v>379</v>
      </c>
      <c r="D269" s="242"/>
      <c r="E269" s="266" t="s">
        <v>380</v>
      </c>
      <c r="F269" s="297"/>
      <c r="G269" s="254"/>
      <c r="H269" s="254"/>
      <c r="I269" s="265">
        <v>15300000</v>
      </c>
      <c r="J269" s="254"/>
      <c r="K269" s="254"/>
      <c r="L269" s="254"/>
      <c r="M269" s="254"/>
      <c r="N269" s="265"/>
      <c r="O269" s="236">
        <f t="shared" si="129"/>
        <v>0</v>
      </c>
      <c r="P269" s="265"/>
      <c r="Q269" s="265"/>
      <c r="R269" s="265"/>
      <c r="S269" s="265"/>
      <c r="T269" s="265"/>
      <c r="U269" s="254"/>
      <c r="V269" s="254"/>
    </row>
    <row r="270" spans="2:22" x14ac:dyDescent="0.25">
      <c r="B270" s="238" t="s">
        <v>417</v>
      </c>
      <c r="C270" s="238" t="s">
        <v>334</v>
      </c>
      <c r="D270" s="237"/>
      <c r="E270" s="262" t="s">
        <v>141</v>
      </c>
      <c r="F270" s="314"/>
      <c r="G270" s="254"/>
      <c r="H270" s="254"/>
      <c r="I270" s="263">
        <f t="shared" ref="I270" si="169">SUM(I271)</f>
        <v>2400000</v>
      </c>
      <c r="J270" s="254"/>
      <c r="K270" s="254"/>
      <c r="L270" s="254"/>
      <c r="M270" s="254"/>
      <c r="N270" s="263">
        <f t="shared" ref="N270:T270" si="170">SUM(N271)</f>
        <v>0</v>
      </c>
      <c r="O270" s="236">
        <f t="shared" si="129"/>
        <v>0</v>
      </c>
      <c r="P270" s="263">
        <f t="shared" si="170"/>
        <v>0</v>
      </c>
      <c r="Q270" s="263">
        <f t="shared" si="170"/>
        <v>0</v>
      </c>
      <c r="R270" s="263">
        <f t="shared" si="170"/>
        <v>0</v>
      </c>
      <c r="S270" s="263">
        <f t="shared" si="170"/>
        <v>0</v>
      </c>
      <c r="T270" s="263">
        <f t="shared" si="170"/>
        <v>0</v>
      </c>
      <c r="U270" s="254"/>
      <c r="V270" s="254"/>
    </row>
    <row r="271" spans="2:22" ht="25.5" x14ac:dyDescent="0.25">
      <c r="B271" s="243" t="s">
        <v>417</v>
      </c>
      <c r="C271" s="243" t="s">
        <v>335</v>
      </c>
      <c r="D271" s="242"/>
      <c r="E271" s="266" t="s">
        <v>336</v>
      </c>
      <c r="F271" s="297"/>
      <c r="G271" s="254"/>
      <c r="H271" s="254"/>
      <c r="I271" s="265">
        <v>2400000</v>
      </c>
      <c r="J271" s="254"/>
      <c r="K271" s="254"/>
      <c r="L271" s="254"/>
      <c r="M271" s="254"/>
      <c r="N271" s="265"/>
      <c r="O271" s="236">
        <f t="shared" si="129"/>
        <v>0</v>
      </c>
      <c r="P271" s="265"/>
      <c r="Q271" s="265"/>
      <c r="R271" s="265"/>
      <c r="S271" s="265"/>
      <c r="T271" s="265"/>
      <c r="U271" s="254"/>
      <c r="V271" s="254"/>
    </row>
    <row r="272" spans="2:22" x14ac:dyDescent="0.25">
      <c r="B272" s="238" t="s">
        <v>417</v>
      </c>
      <c r="C272" s="238" t="s">
        <v>408</v>
      </c>
      <c r="D272" s="237"/>
      <c r="E272" s="262" t="s">
        <v>81</v>
      </c>
      <c r="F272" s="314"/>
      <c r="G272" s="254"/>
      <c r="H272" s="254"/>
      <c r="I272" s="263">
        <f t="shared" ref="I272" si="171">SUM(I273:I274)</f>
        <v>2700000</v>
      </c>
      <c r="J272" s="254"/>
      <c r="K272" s="254"/>
      <c r="L272" s="254"/>
      <c r="M272" s="254"/>
      <c r="N272" s="263">
        <f t="shared" ref="N272:T272" si="172">SUM(N273:N274)</f>
        <v>0</v>
      </c>
      <c r="O272" s="236">
        <f t="shared" si="129"/>
        <v>0</v>
      </c>
      <c r="P272" s="263">
        <f t="shared" si="172"/>
        <v>0</v>
      </c>
      <c r="Q272" s="263">
        <f t="shared" si="172"/>
        <v>0</v>
      </c>
      <c r="R272" s="263">
        <f t="shared" si="172"/>
        <v>0</v>
      </c>
      <c r="S272" s="263">
        <f t="shared" si="172"/>
        <v>0</v>
      </c>
      <c r="T272" s="263">
        <f t="shared" si="172"/>
        <v>0</v>
      </c>
      <c r="U272" s="254"/>
      <c r="V272" s="254"/>
    </row>
    <row r="273" spans="2:22" ht="25.5" x14ac:dyDescent="0.25">
      <c r="B273" s="243" t="s">
        <v>417</v>
      </c>
      <c r="C273" s="243" t="s">
        <v>409</v>
      </c>
      <c r="D273" s="242"/>
      <c r="E273" s="266" t="s">
        <v>410</v>
      </c>
      <c r="F273" s="297"/>
      <c r="G273" s="254"/>
      <c r="H273" s="254"/>
      <c r="I273" s="265">
        <v>750000</v>
      </c>
      <c r="J273" s="254"/>
      <c r="K273" s="254"/>
      <c r="L273" s="254"/>
      <c r="M273" s="254"/>
      <c r="N273" s="265"/>
      <c r="O273" s="236">
        <f t="shared" si="129"/>
        <v>0</v>
      </c>
      <c r="P273" s="265"/>
      <c r="Q273" s="265"/>
      <c r="R273" s="265"/>
      <c r="S273" s="265"/>
      <c r="T273" s="265"/>
      <c r="U273" s="254"/>
      <c r="V273" s="254"/>
    </row>
    <row r="274" spans="2:22" x14ac:dyDescent="0.25">
      <c r="B274" s="243" t="s">
        <v>417</v>
      </c>
      <c r="C274" s="243" t="s">
        <v>419</v>
      </c>
      <c r="D274" s="242"/>
      <c r="E274" s="266" t="s">
        <v>420</v>
      </c>
      <c r="F274" s="297"/>
      <c r="G274" s="254"/>
      <c r="H274" s="254"/>
      <c r="I274" s="265">
        <v>1950000</v>
      </c>
      <c r="J274" s="254"/>
      <c r="K274" s="254"/>
      <c r="L274" s="254"/>
      <c r="M274" s="254"/>
      <c r="N274" s="265"/>
      <c r="O274" s="236">
        <f t="shared" si="129"/>
        <v>0</v>
      </c>
      <c r="P274" s="265"/>
      <c r="Q274" s="265"/>
      <c r="R274" s="265"/>
      <c r="S274" s="265"/>
      <c r="T274" s="265"/>
      <c r="U274" s="254"/>
      <c r="V274" s="254"/>
    </row>
    <row r="275" spans="2:22" ht="25.5" x14ac:dyDescent="0.25">
      <c r="B275" s="238" t="s">
        <v>417</v>
      </c>
      <c r="C275" s="238" t="s">
        <v>412</v>
      </c>
      <c r="D275" s="237"/>
      <c r="E275" s="262" t="s">
        <v>413</v>
      </c>
      <c r="F275" s="314"/>
      <c r="G275" s="254"/>
      <c r="H275" s="254"/>
      <c r="I275" s="263">
        <f t="shared" ref="I275" si="173">SUM(I276)</f>
        <v>22350000</v>
      </c>
      <c r="J275" s="254"/>
      <c r="K275" s="254"/>
      <c r="L275" s="254"/>
      <c r="M275" s="254"/>
      <c r="N275" s="263">
        <f t="shared" ref="N275:T275" si="174">SUM(N276)</f>
        <v>12482250</v>
      </c>
      <c r="O275" s="236">
        <f t="shared" si="129"/>
        <v>55.848993288590606</v>
      </c>
      <c r="P275" s="263">
        <f t="shared" si="174"/>
        <v>0</v>
      </c>
      <c r="Q275" s="263">
        <f t="shared" si="174"/>
        <v>0</v>
      </c>
      <c r="R275" s="263">
        <f t="shared" si="174"/>
        <v>0</v>
      </c>
      <c r="S275" s="263">
        <f t="shared" si="174"/>
        <v>0</v>
      </c>
      <c r="T275" s="263">
        <f t="shared" si="174"/>
        <v>12482250</v>
      </c>
      <c r="U275" s="254"/>
      <c r="V275" s="254"/>
    </row>
    <row r="276" spans="2:22" ht="25.5" x14ac:dyDescent="0.25">
      <c r="B276" s="243" t="s">
        <v>417</v>
      </c>
      <c r="C276" s="243" t="s">
        <v>414</v>
      </c>
      <c r="D276" s="242"/>
      <c r="E276" s="266" t="s">
        <v>415</v>
      </c>
      <c r="F276" s="297"/>
      <c r="G276" s="254"/>
      <c r="H276" s="254"/>
      <c r="I276" s="265">
        <v>22350000</v>
      </c>
      <c r="J276" s="254"/>
      <c r="K276" s="254"/>
      <c r="L276" s="254"/>
      <c r="M276" s="254"/>
      <c r="N276" s="265">
        <v>12482250</v>
      </c>
      <c r="O276" s="236">
        <f t="shared" si="129"/>
        <v>55.848993288590606</v>
      </c>
      <c r="P276" s="265"/>
      <c r="Q276" s="265"/>
      <c r="R276" s="265"/>
      <c r="S276" s="265"/>
      <c r="T276" s="265">
        <f>N276</f>
        <v>12482250</v>
      </c>
      <c r="U276" s="254"/>
      <c r="V276" s="254"/>
    </row>
    <row r="277" spans="2:22" x14ac:dyDescent="0.25">
      <c r="B277" s="243"/>
      <c r="C277" s="243"/>
      <c r="D277" s="242"/>
      <c r="E277" s="266"/>
      <c r="F277" s="297"/>
      <c r="G277" s="254"/>
      <c r="H277" s="254"/>
      <c r="I277" s="265"/>
      <c r="J277" s="254"/>
      <c r="K277" s="254"/>
      <c r="L277" s="254"/>
      <c r="M277" s="254"/>
      <c r="N277" s="265"/>
      <c r="O277" s="236"/>
      <c r="P277" s="265"/>
      <c r="Q277" s="265"/>
      <c r="R277" s="265"/>
      <c r="S277" s="265"/>
      <c r="T277" s="265"/>
      <c r="U277" s="254"/>
      <c r="V277" s="254"/>
    </row>
    <row r="278" spans="2:22" ht="22.5" x14ac:dyDescent="0.25">
      <c r="B278" s="234" t="s">
        <v>421</v>
      </c>
      <c r="C278" s="256"/>
      <c r="D278" s="233"/>
      <c r="E278" s="260" t="s">
        <v>422</v>
      </c>
      <c r="F278" s="304" t="s">
        <v>1924</v>
      </c>
      <c r="G278" s="254"/>
      <c r="H278" s="254"/>
      <c r="I278" s="258">
        <f t="shared" ref="I278" si="175">I279</f>
        <v>4712118</v>
      </c>
      <c r="J278" s="254"/>
      <c r="K278" s="254"/>
      <c r="L278" s="254"/>
      <c r="M278" s="254"/>
      <c r="N278" s="258">
        <f t="shared" ref="N278:T278" si="176">N279</f>
        <v>4291658</v>
      </c>
      <c r="O278" s="236">
        <f t="shared" si="129"/>
        <v>91.077048579853042</v>
      </c>
      <c r="P278" s="258">
        <f t="shared" si="176"/>
        <v>0</v>
      </c>
      <c r="Q278" s="258">
        <f t="shared" si="176"/>
        <v>0</v>
      </c>
      <c r="R278" s="258">
        <f t="shared" si="176"/>
        <v>582000</v>
      </c>
      <c r="S278" s="258">
        <f t="shared" si="176"/>
        <v>3709658</v>
      </c>
      <c r="T278" s="258">
        <f t="shared" si="176"/>
        <v>0</v>
      </c>
      <c r="U278" s="254"/>
      <c r="V278" s="254"/>
    </row>
    <row r="279" spans="2:22" x14ac:dyDescent="0.25">
      <c r="B279" s="234" t="s">
        <v>421</v>
      </c>
      <c r="C279" s="234" t="s">
        <v>320</v>
      </c>
      <c r="D279" s="233"/>
      <c r="E279" s="260" t="s">
        <v>65</v>
      </c>
      <c r="F279" s="304"/>
      <c r="G279" s="254"/>
      <c r="H279" s="254"/>
      <c r="I279" s="258">
        <f t="shared" ref="I279" si="177">I280+I283</f>
        <v>4712118</v>
      </c>
      <c r="J279" s="254"/>
      <c r="K279" s="254"/>
      <c r="L279" s="254"/>
      <c r="M279" s="254"/>
      <c r="N279" s="258">
        <f t="shared" ref="N279:T279" si="178">N280+N283</f>
        <v>4291658</v>
      </c>
      <c r="O279" s="236">
        <f t="shared" si="129"/>
        <v>91.077048579853042</v>
      </c>
      <c r="P279" s="258">
        <f t="shared" si="178"/>
        <v>0</v>
      </c>
      <c r="Q279" s="258">
        <f t="shared" si="178"/>
        <v>0</v>
      </c>
      <c r="R279" s="258">
        <f t="shared" si="178"/>
        <v>582000</v>
      </c>
      <c r="S279" s="258">
        <f t="shared" si="178"/>
        <v>3709658</v>
      </c>
      <c r="T279" s="258">
        <f t="shared" si="178"/>
        <v>0</v>
      </c>
      <c r="U279" s="254"/>
      <c r="V279" s="254"/>
    </row>
    <row r="280" spans="2:22" x14ac:dyDescent="0.25">
      <c r="B280" s="238" t="s">
        <v>421</v>
      </c>
      <c r="C280" s="238" t="s">
        <v>321</v>
      </c>
      <c r="D280" s="237"/>
      <c r="E280" s="262" t="s">
        <v>322</v>
      </c>
      <c r="F280" s="314"/>
      <c r="G280" s="254"/>
      <c r="H280" s="254"/>
      <c r="I280" s="263">
        <f>SUM(I281:I282)</f>
        <v>582118</v>
      </c>
      <c r="J280" s="254"/>
      <c r="K280" s="254"/>
      <c r="L280" s="254"/>
      <c r="M280" s="254"/>
      <c r="N280" s="263">
        <f>SUM(N281:N282)</f>
        <v>582000</v>
      </c>
      <c r="O280" s="236">
        <f t="shared" si="129"/>
        <v>99.979729195798797</v>
      </c>
      <c r="P280" s="263">
        <f t="shared" ref="P280:T280" si="179">SUM(P281:P282)</f>
        <v>0</v>
      </c>
      <c r="Q280" s="263">
        <f t="shared" si="179"/>
        <v>0</v>
      </c>
      <c r="R280" s="263">
        <f t="shared" si="179"/>
        <v>582000</v>
      </c>
      <c r="S280" s="263">
        <f t="shared" si="179"/>
        <v>0</v>
      </c>
      <c r="T280" s="263">
        <f t="shared" si="179"/>
        <v>0</v>
      </c>
      <c r="U280" s="254"/>
      <c r="V280" s="254"/>
    </row>
    <row r="281" spans="2:22" x14ac:dyDescent="0.25">
      <c r="B281" s="243" t="s">
        <v>421</v>
      </c>
      <c r="C281" s="243" t="s">
        <v>327</v>
      </c>
      <c r="D281" s="242"/>
      <c r="E281" s="266" t="s">
        <v>328</v>
      </c>
      <c r="F281" s="297"/>
      <c r="G281" s="254"/>
      <c r="H281" s="254"/>
      <c r="I281" s="265">
        <v>102118</v>
      </c>
      <c r="J281" s="254"/>
      <c r="K281" s="254"/>
      <c r="L281" s="254"/>
      <c r="M281" s="254"/>
      <c r="N281" s="265">
        <v>102000</v>
      </c>
      <c r="O281" s="236">
        <f t="shared" si="129"/>
        <v>99.884447403983629</v>
      </c>
      <c r="P281" s="265"/>
      <c r="Q281" s="265"/>
      <c r="R281" s="265">
        <f>N281</f>
        <v>102000</v>
      </c>
      <c r="S281" s="265"/>
      <c r="T281" s="265"/>
      <c r="U281" s="254"/>
      <c r="V281" s="254"/>
    </row>
    <row r="282" spans="2:22" ht="25.5" x14ac:dyDescent="0.25">
      <c r="B282" s="243" t="s">
        <v>421</v>
      </c>
      <c r="C282" s="243" t="s">
        <v>329</v>
      </c>
      <c r="D282" s="242"/>
      <c r="E282" s="266" t="s">
        <v>330</v>
      </c>
      <c r="F282" s="297"/>
      <c r="G282" s="254"/>
      <c r="H282" s="254"/>
      <c r="I282" s="265">
        <v>480000</v>
      </c>
      <c r="J282" s="254"/>
      <c r="K282" s="254"/>
      <c r="L282" s="254"/>
      <c r="M282" s="254"/>
      <c r="N282" s="265">
        <v>480000</v>
      </c>
      <c r="O282" s="236">
        <f t="shared" ref="O282:O345" si="180">N282/I282*100</f>
        <v>100</v>
      </c>
      <c r="P282" s="265"/>
      <c r="Q282" s="265"/>
      <c r="R282" s="265">
        <v>480000</v>
      </c>
      <c r="S282" s="265"/>
      <c r="T282" s="265"/>
      <c r="U282" s="254"/>
      <c r="V282" s="254"/>
    </row>
    <row r="283" spans="2:22" x14ac:dyDescent="0.25">
      <c r="B283" s="238" t="s">
        <v>421</v>
      </c>
      <c r="C283" s="238" t="s">
        <v>339</v>
      </c>
      <c r="D283" s="237"/>
      <c r="E283" s="262" t="s">
        <v>76</v>
      </c>
      <c r="F283" s="314"/>
      <c r="G283" s="254"/>
      <c r="H283" s="254"/>
      <c r="I283" s="263">
        <f t="shared" ref="I283" si="181">SUM(I284)</f>
        <v>4130000</v>
      </c>
      <c r="J283" s="254"/>
      <c r="K283" s="254"/>
      <c r="L283" s="254"/>
      <c r="M283" s="254"/>
      <c r="N283" s="263">
        <f t="shared" ref="N283:T283" si="182">SUM(N284)</f>
        <v>3709658</v>
      </c>
      <c r="O283" s="236">
        <f t="shared" si="180"/>
        <v>89.822227602905571</v>
      </c>
      <c r="P283" s="263">
        <f t="shared" si="182"/>
        <v>0</v>
      </c>
      <c r="Q283" s="263">
        <f t="shared" si="182"/>
        <v>0</v>
      </c>
      <c r="R283" s="263">
        <f t="shared" si="182"/>
        <v>0</v>
      </c>
      <c r="S283" s="263">
        <f t="shared" si="182"/>
        <v>3709658</v>
      </c>
      <c r="T283" s="263">
        <f t="shared" si="182"/>
        <v>0</v>
      </c>
      <c r="U283" s="254"/>
      <c r="V283" s="254"/>
    </row>
    <row r="284" spans="2:22" x14ac:dyDescent="0.25">
      <c r="B284" s="278" t="s">
        <v>421</v>
      </c>
      <c r="C284" s="278" t="s">
        <v>346</v>
      </c>
      <c r="D284" s="247"/>
      <c r="E284" s="290" t="s">
        <v>347</v>
      </c>
      <c r="F284" s="475"/>
      <c r="G284" s="254"/>
      <c r="H284" s="254"/>
      <c r="I284" s="265">
        <v>4130000</v>
      </c>
      <c r="J284" s="254"/>
      <c r="K284" s="254"/>
      <c r="L284" s="254"/>
      <c r="M284" s="254"/>
      <c r="N284" s="265">
        <v>3709658</v>
      </c>
      <c r="O284" s="236">
        <f t="shared" si="180"/>
        <v>89.822227602905571</v>
      </c>
      <c r="P284" s="265"/>
      <c r="Q284" s="265"/>
      <c r="R284" s="265"/>
      <c r="S284" s="265">
        <f>N284</f>
        <v>3709658</v>
      </c>
      <c r="T284" s="265"/>
      <c r="U284" s="254"/>
      <c r="V284" s="254"/>
    </row>
    <row r="285" spans="2:22" x14ac:dyDescent="0.25">
      <c r="B285" s="293"/>
      <c r="C285" s="293"/>
      <c r="D285" s="294"/>
      <c r="E285" s="295"/>
      <c r="F285" s="295"/>
      <c r="G285" s="254"/>
      <c r="H285" s="254"/>
      <c r="I285" s="265"/>
      <c r="J285" s="254"/>
      <c r="K285" s="254"/>
      <c r="L285" s="254"/>
      <c r="M285" s="254"/>
      <c r="N285" s="265"/>
      <c r="O285" s="236"/>
      <c r="P285" s="265"/>
      <c r="Q285" s="265"/>
      <c r="R285" s="265"/>
      <c r="S285" s="265"/>
      <c r="T285" s="265"/>
      <c r="U285" s="254"/>
      <c r="V285" s="254"/>
    </row>
    <row r="286" spans="2:22" x14ac:dyDescent="0.25">
      <c r="B286" s="230">
        <v>2</v>
      </c>
      <c r="C286" s="288"/>
      <c r="D286" s="231" t="s">
        <v>423</v>
      </c>
      <c r="E286" s="296"/>
      <c r="F286" s="476"/>
      <c r="G286" s="254"/>
      <c r="H286" s="254"/>
      <c r="I286" s="258">
        <f>I287+I312+I393+I422+I453+I459</f>
        <v>611208488</v>
      </c>
      <c r="J286" s="254"/>
      <c r="K286" s="254"/>
      <c r="L286" s="254"/>
      <c r="M286" s="254"/>
      <c r="N286" s="258">
        <f>N287+N312+N393+N422+N453+N459</f>
        <v>590966705</v>
      </c>
      <c r="O286" s="236">
        <f t="shared" si="180"/>
        <v>96.688235946095048</v>
      </c>
      <c r="P286" s="258">
        <f t="shared" ref="P286:T286" si="183">P287+P312+P393+P422+P453+P459</f>
        <v>363645655</v>
      </c>
      <c r="Q286" s="258">
        <f t="shared" si="183"/>
        <v>0</v>
      </c>
      <c r="R286" s="258">
        <f t="shared" si="183"/>
        <v>14375000</v>
      </c>
      <c r="S286" s="258">
        <f t="shared" si="183"/>
        <v>0</v>
      </c>
      <c r="T286" s="258">
        <f t="shared" si="183"/>
        <v>212946050</v>
      </c>
      <c r="U286" s="254"/>
      <c r="V286" s="254"/>
    </row>
    <row r="287" spans="2:22" x14ac:dyDescent="0.25">
      <c r="B287" s="234" t="s">
        <v>424</v>
      </c>
      <c r="C287" s="256"/>
      <c r="D287" s="235" t="s">
        <v>425</v>
      </c>
      <c r="E287" s="257"/>
      <c r="F287" s="469"/>
      <c r="G287" s="254"/>
      <c r="H287" s="254"/>
      <c r="I287" s="258">
        <f t="shared" ref="I287" si="184">I288+I302+I295</f>
        <v>12125000</v>
      </c>
      <c r="J287" s="254"/>
      <c r="K287" s="254"/>
      <c r="L287" s="254"/>
      <c r="M287" s="254"/>
      <c r="N287" s="258">
        <f t="shared" ref="N287:T287" si="185">N288+N302+N295</f>
        <v>12065000</v>
      </c>
      <c r="O287" s="236">
        <f t="shared" si="180"/>
        <v>99.505154639175259</v>
      </c>
      <c r="P287" s="258">
        <f t="shared" si="185"/>
        <v>12065000</v>
      </c>
      <c r="Q287" s="258">
        <f t="shared" si="185"/>
        <v>0</v>
      </c>
      <c r="R287" s="258">
        <f t="shared" si="185"/>
        <v>0</v>
      </c>
      <c r="S287" s="258">
        <f t="shared" si="185"/>
        <v>0</v>
      </c>
      <c r="T287" s="258">
        <f t="shared" si="185"/>
        <v>0</v>
      </c>
      <c r="U287" s="254"/>
      <c r="V287" s="254"/>
    </row>
    <row r="288" spans="2:22" ht="45" x14ac:dyDescent="0.25">
      <c r="B288" s="234" t="s">
        <v>426</v>
      </c>
      <c r="C288" s="256"/>
      <c r="D288" s="233"/>
      <c r="E288" s="260" t="s">
        <v>427</v>
      </c>
      <c r="F288" s="304" t="s">
        <v>1925</v>
      </c>
      <c r="G288" s="254"/>
      <c r="H288" s="254"/>
      <c r="I288" s="258">
        <f t="shared" ref="I288" si="186">I289</f>
        <v>9000000</v>
      </c>
      <c r="J288" s="254"/>
      <c r="K288" s="254"/>
      <c r="L288" s="254"/>
      <c r="M288" s="254"/>
      <c r="N288" s="258">
        <f t="shared" ref="N288:T288" si="187">N289</f>
        <v>9000000</v>
      </c>
      <c r="O288" s="236">
        <f t="shared" si="180"/>
        <v>100</v>
      </c>
      <c r="P288" s="258">
        <f t="shared" si="187"/>
        <v>9000000</v>
      </c>
      <c r="Q288" s="258">
        <f t="shared" si="187"/>
        <v>0</v>
      </c>
      <c r="R288" s="258">
        <f t="shared" si="187"/>
        <v>0</v>
      </c>
      <c r="S288" s="258">
        <f t="shared" si="187"/>
        <v>0</v>
      </c>
      <c r="T288" s="258">
        <f t="shared" si="187"/>
        <v>0</v>
      </c>
      <c r="U288" s="254"/>
      <c r="V288" s="254"/>
    </row>
    <row r="289" spans="2:22" x14ac:dyDescent="0.25">
      <c r="B289" s="234" t="s">
        <v>426</v>
      </c>
      <c r="C289" s="234" t="s">
        <v>320</v>
      </c>
      <c r="D289" s="233"/>
      <c r="E289" s="261" t="s">
        <v>65</v>
      </c>
      <c r="F289" s="310"/>
      <c r="G289" s="254"/>
      <c r="H289" s="254"/>
      <c r="I289" s="258">
        <f t="shared" ref="I289" si="188">I290+I292</f>
        <v>9000000</v>
      </c>
      <c r="J289" s="254"/>
      <c r="K289" s="254"/>
      <c r="L289" s="254"/>
      <c r="M289" s="254"/>
      <c r="N289" s="258">
        <f t="shared" ref="N289:T289" si="189">N290+N292</f>
        <v>9000000</v>
      </c>
      <c r="O289" s="236">
        <f t="shared" si="180"/>
        <v>100</v>
      </c>
      <c r="P289" s="258">
        <f t="shared" si="189"/>
        <v>9000000</v>
      </c>
      <c r="Q289" s="258">
        <f t="shared" si="189"/>
        <v>0</v>
      </c>
      <c r="R289" s="258">
        <f t="shared" si="189"/>
        <v>0</v>
      </c>
      <c r="S289" s="258">
        <f t="shared" si="189"/>
        <v>0</v>
      </c>
      <c r="T289" s="258">
        <f t="shared" si="189"/>
        <v>0</v>
      </c>
      <c r="U289" s="254"/>
      <c r="V289" s="254"/>
    </row>
    <row r="290" spans="2:22" x14ac:dyDescent="0.25">
      <c r="B290" s="238" t="s">
        <v>426</v>
      </c>
      <c r="C290" s="238" t="s">
        <v>331</v>
      </c>
      <c r="D290" s="237"/>
      <c r="E290" s="268" t="s">
        <v>79</v>
      </c>
      <c r="F290" s="470"/>
      <c r="G290" s="254"/>
      <c r="H290" s="254"/>
      <c r="I290" s="263">
        <f t="shared" ref="I290" si="190">SUM(I291:I291)</f>
        <v>9000000</v>
      </c>
      <c r="J290" s="254"/>
      <c r="K290" s="254"/>
      <c r="L290" s="254"/>
      <c r="M290" s="254"/>
      <c r="N290" s="263">
        <f t="shared" ref="N290:T290" si="191">SUM(N291:N291)</f>
        <v>9000000</v>
      </c>
      <c r="O290" s="236">
        <f t="shared" si="180"/>
        <v>100</v>
      </c>
      <c r="P290" s="263">
        <f t="shared" si="191"/>
        <v>9000000</v>
      </c>
      <c r="Q290" s="263">
        <f t="shared" si="191"/>
        <v>0</v>
      </c>
      <c r="R290" s="263">
        <f t="shared" si="191"/>
        <v>0</v>
      </c>
      <c r="S290" s="263">
        <f t="shared" si="191"/>
        <v>0</v>
      </c>
      <c r="T290" s="263">
        <f t="shared" si="191"/>
        <v>0</v>
      </c>
      <c r="U290" s="254"/>
      <c r="V290" s="254"/>
    </row>
    <row r="291" spans="2:22" ht="12" customHeight="1" x14ac:dyDescent="0.25">
      <c r="B291" s="243" t="s">
        <v>426</v>
      </c>
      <c r="C291" s="243" t="s">
        <v>358</v>
      </c>
      <c r="D291" s="242"/>
      <c r="E291" s="264" t="s">
        <v>359</v>
      </c>
      <c r="F291" s="295"/>
      <c r="G291" s="254"/>
      <c r="H291" s="254"/>
      <c r="I291" s="265">
        <v>9000000</v>
      </c>
      <c r="J291" s="254"/>
      <c r="K291" s="254"/>
      <c r="L291" s="254"/>
      <c r="M291" s="254"/>
      <c r="N291" s="265">
        <v>9000000</v>
      </c>
      <c r="O291" s="236">
        <f t="shared" si="180"/>
        <v>100</v>
      </c>
      <c r="P291" s="265">
        <v>9000000</v>
      </c>
      <c r="Q291" s="265"/>
      <c r="R291" s="265"/>
      <c r="S291" s="265"/>
      <c r="T291" s="265"/>
      <c r="U291" s="254"/>
      <c r="V291" s="254"/>
    </row>
    <row r="292" spans="2:22" ht="0.75" hidden="1" customHeight="1" x14ac:dyDescent="0.25">
      <c r="B292" s="238" t="s">
        <v>426</v>
      </c>
      <c r="C292" s="238" t="s">
        <v>412</v>
      </c>
      <c r="D292" s="237"/>
      <c r="E292" s="262" t="s">
        <v>413</v>
      </c>
      <c r="F292" s="314"/>
      <c r="G292" s="254"/>
      <c r="H292" s="254"/>
      <c r="I292" s="263">
        <f t="shared" ref="I292" si="192">SUM(I293)</f>
        <v>0</v>
      </c>
      <c r="J292" s="254"/>
      <c r="K292" s="254"/>
      <c r="L292" s="254"/>
      <c r="M292" s="254"/>
      <c r="N292" s="263">
        <f t="shared" ref="N292:T292" si="193">SUM(N293)</f>
        <v>0</v>
      </c>
      <c r="O292" s="236" t="e">
        <f t="shared" si="180"/>
        <v>#DIV/0!</v>
      </c>
      <c r="P292" s="263">
        <f t="shared" si="193"/>
        <v>0</v>
      </c>
      <c r="Q292" s="263">
        <f t="shared" si="193"/>
        <v>0</v>
      </c>
      <c r="R292" s="263">
        <f t="shared" si="193"/>
        <v>0</v>
      </c>
      <c r="S292" s="263">
        <f t="shared" si="193"/>
        <v>0</v>
      </c>
      <c r="T292" s="263">
        <f t="shared" si="193"/>
        <v>0</v>
      </c>
      <c r="U292" s="254"/>
      <c r="V292" s="254"/>
    </row>
    <row r="293" spans="2:22" ht="0.75" hidden="1" customHeight="1" x14ac:dyDescent="0.25">
      <c r="B293" s="243" t="s">
        <v>426</v>
      </c>
      <c r="C293" s="243" t="s">
        <v>414</v>
      </c>
      <c r="D293" s="242"/>
      <c r="E293" s="266" t="s">
        <v>415</v>
      </c>
      <c r="F293" s="297"/>
      <c r="G293" s="254"/>
      <c r="H293" s="254"/>
      <c r="I293" s="265">
        <v>0</v>
      </c>
      <c r="J293" s="254"/>
      <c r="K293" s="254"/>
      <c r="L293" s="254"/>
      <c r="M293" s="254"/>
      <c r="N293" s="265">
        <v>0</v>
      </c>
      <c r="O293" s="236" t="e">
        <f t="shared" si="180"/>
        <v>#DIV/0!</v>
      </c>
      <c r="P293" s="265">
        <v>0</v>
      </c>
      <c r="Q293" s="265">
        <v>0</v>
      </c>
      <c r="R293" s="265">
        <v>0</v>
      </c>
      <c r="S293" s="265">
        <v>0</v>
      </c>
      <c r="T293" s="265">
        <v>0</v>
      </c>
      <c r="U293" s="254"/>
      <c r="V293" s="254"/>
    </row>
    <row r="294" spans="2:22" hidden="1" x14ac:dyDescent="0.25">
      <c r="B294" s="243"/>
      <c r="C294" s="243"/>
      <c r="D294" s="242"/>
      <c r="E294" s="266"/>
      <c r="F294" s="297"/>
      <c r="G294" s="254"/>
      <c r="H294" s="254"/>
      <c r="I294" s="265"/>
      <c r="J294" s="254"/>
      <c r="K294" s="254"/>
      <c r="L294" s="254"/>
      <c r="M294" s="254"/>
      <c r="N294" s="265"/>
      <c r="O294" s="236"/>
      <c r="P294" s="265"/>
      <c r="Q294" s="265"/>
      <c r="R294" s="265"/>
      <c r="S294" s="265"/>
      <c r="T294" s="265"/>
      <c r="U294" s="254"/>
      <c r="V294" s="254"/>
    </row>
    <row r="295" spans="2:22" ht="22.5" hidden="1" x14ac:dyDescent="0.25">
      <c r="B295" s="234" t="s">
        <v>878</v>
      </c>
      <c r="C295" s="243"/>
      <c r="D295" s="242"/>
      <c r="E295" s="260" t="s">
        <v>879</v>
      </c>
      <c r="F295" s="304"/>
      <c r="G295" s="254"/>
      <c r="H295" s="254"/>
      <c r="I295" s="258">
        <f t="shared" ref="I295:I296" si="194">I296</f>
        <v>0</v>
      </c>
      <c r="J295" s="254"/>
      <c r="K295" s="254"/>
      <c r="L295" s="254"/>
      <c r="M295" s="254"/>
      <c r="N295" s="258">
        <f t="shared" ref="N295:T296" si="195">N296</f>
        <v>0</v>
      </c>
      <c r="O295" s="236" t="e">
        <f t="shared" si="180"/>
        <v>#DIV/0!</v>
      </c>
      <c r="P295" s="258">
        <f t="shared" si="195"/>
        <v>0</v>
      </c>
      <c r="Q295" s="258">
        <f t="shared" si="195"/>
        <v>0</v>
      </c>
      <c r="R295" s="258">
        <f t="shared" si="195"/>
        <v>0</v>
      </c>
      <c r="S295" s="258">
        <f t="shared" si="195"/>
        <v>0</v>
      </c>
      <c r="T295" s="258">
        <f t="shared" si="195"/>
        <v>0</v>
      </c>
      <c r="U295" s="254"/>
      <c r="V295" s="254"/>
    </row>
    <row r="296" spans="2:22" hidden="1" x14ac:dyDescent="0.25">
      <c r="B296" s="234" t="s">
        <v>878</v>
      </c>
      <c r="C296" s="234" t="s">
        <v>363</v>
      </c>
      <c r="D296" s="233"/>
      <c r="E296" s="260" t="s">
        <v>66</v>
      </c>
      <c r="F296" s="304"/>
      <c r="G296" s="254"/>
      <c r="H296" s="254"/>
      <c r="I296" s="258">
        <f t="shared" si="194"/>
        <v>0</v>
      </c>
      <c r="J296" s="254"/>
      <c r="K296" s="254"/>
      <c r="L296" s="254"/>
      <c r="M296" s="254"/>
      <c r="N296" s="258">
        <f t="shared" si="195"/>
        <v>0</v>
      </c>
      <c r="O296" s="236" t="e">
        <f t="shared" si="180"/>
        <v>#DIV/0!</v>
      </c>
      <c r="P296" s="258">
        <f t="shared" si="195"/>
        <v>0</v>
      </c>
      <c r="Q296" s="258">
        <f t="shared" si="195"/>
        <v>0</v>
      </c>
      <c r="R296" s="258">
        <f t="shared" si="195"/>
        <v>0</v>
      </c>
      <c r="S296" s="258">
        <f t="shared" si="195"/>
        <v>0</v>
      </c>
      <c r="T296" s="258">
        <f t="shared" si="195"/>
        <v>0</v>
      </c>
      <c r="U296" s="254"/>
      <c r="V296" s="254"/>
    </row>
    <row r="297" spans="2:22" hidden="1" x14ac:dyDescent="0.25">
      <c r="B297" s="238" t="s">
        <v>878</v>
      </c>
      <c r="C297" s="238" t="s">
        <v>401</v>
      </c>
      <c r="D297" s="237"/>
      <c r="E297" s="262" t="s">
        <v>880</v>
      </c>
      <c r="F297" s="314"/>
      <c r="G297" s="254"/>
      <c r="H297" s="254"/>
      <c r="I297" s="263">
        <f t="shared" ref="I297" si="196">I298+I299+I300</f>
        <v>0</v>
      </c>
      <c r="J297" s="254"/>
      <c r="K297" s="254"/>
      <c r="L297" s="254"/>
      <c r="M297" s="254"/>
      <c r="N297" s="263">
        <f t="shared" ref="N297:T297" si="197">N298+N299+N300</f>
        <v>0</v>
      </c>
      <c r="O297" s="236" t="e">
        <f t="shared" si="180"/>
        <v>#DIV/0!</v>
      </c>
      <c r="P297" s="263">
        <f t="shared" si="197"/>
        <v>0</v>
      </c>
      <c r="Q297" s="263">
        <f t="shared" si="197"/>
        <v>0</v>
      </c>
      <c r="R297" s="263">
        <f t="shared" si="197"/>
        <v>0</v>
      </c>
      <c r="S297" s="263">
        <f t="shared" si="197"/>
        <v>0</v>
      </c>
      <c r="T297" s="263">
        <f t="shared" si="197"/>
        <v>0</v>
      </c>
      <c r="U297" s="254"/>
      <c r="V297" s="254"/>
    </row>
    <row r="298" spans="2:22" ht="25.5" hidden="1" x14ac:dyDescent="0.25">
      <c r="B298" s="243" t="s">
        <v>878</v>
      </c>
      <c r="C298" s="243" t="s">
        <v>872</v>
      </c>
      <c r="D298" s="242"/>
      <c r="E298" s="266" t="s">
        <v>881</v>
      </c>
      <c r="F298" s="297"/>
      <c r="G298" s="254"/>
      <c r="H298" s="254"/>
      <c r="I298" s="265">
        <v>0</v>
      </c>
      <c r="J298" s="254"/>
      <c r="K298" s="254"/>
      <c r="L298" s="254"/>
      <c r="M298" s="254"/>
      <c r="N298" s="265">
        <v>0</v>
      </c>
      <c r="O298" s="236" t="e">
        <f t="shared" si="180"/>
        <v>#DIV/0!</v>
      </c>
      <c r="P298" s="265">
        <v>0</v>
      </c>
      <c r="Q298" s="265">
        <v>0</v>
      </c>
      <c r="R298" s="265">
        <v>0</v>
      </c>
      <c r="S298" s="265">
        <v>0</v>
      </c>
      <c r="T298" s="265">
        <v>0</v>
      </c>
      <c r="U298" s="254"/>
      <c r="V298" s="254"/>
    </row>
    <row r="299" spans="2:22" ht="25.5" hidden="1" x14ac:dyDescent="0.25">
      <c r="B299" s="243" t="s">
        <v>878</v>
      </c>
      <c r="C299" s="243" t="s">
        <v>402</v>
      </c>
      <c r="D299" s="242"/>
      <c r="E299" s="266" t="s">
        <v>882</v>
      </c>
      <c r="F299" s="297"/>
      <c r="G299" s="254"/>
      <c r="H299" s="254"/>
      <c r="I299" s="265">
        <v>0</v>
      </c>
      <c r="J299" s="254"/>
      <c r="K299" s="254"/>
      <c r="L299" s="254"/>
      <c r="M299" s="254"/>
      <c r="N299" s="265">
        <v>0</v>
      </c>
      <c r="O299" s="236" t="e">
        <f t="shared" si="180"/>
        <v>#DIV/0!</v>
      </c>
      <c r="P299" s="265">
        <v>0</v>
      </c>
      <c r="Q299" s="265">
        <v>0</v>
      </c>
      <c r="R299" s="265">
        <v>0</v>
      </c>
      <c r="S299" s="265">
        <v>0</v>
      </c>
      <c r="T299" s="265">
        <v>0</v>
      </c>
      <c r="U299" s="254"/>
      <c r="V299" s="254"/>
    </row>
    <row r="300" spans="2:22" ht="25.5" hidden="1" x14ac:dyDescent="0.25">
      <c r="B300" s="243" t="s">
        <v>878</v>
      </c>
      <c r="C300" s="243" t="s">
        <v>883</v>
      </c>
      <c r="D300" s="242"/>
      <c r="E300" s="266" t="s">
        <v>884</v>
      </c>
      <c r="F300" s="297"/>
      <c r="G300" s="254"/>
      <c r="H300" s="254"/>
      <c r="I300" s="265">
        <v>0</v>
      </c>
      <c r="J300" s="254"/>
      <c r="K300" s="254"/>
      <c r="L300" s="254"/>
      <c r="M300" s="254"/>
      <c r="N300" s="265">
        <v>0</v>
      </c>
      <c r="O300" s="236" t="e">
        <f t="shared" si="180"/>
        <v>#DIV/0!</v>
      </c>
      <c r="P300" s="265">
        <v>0</v>
      </c>
      <c r="Q300" s="265">
        <v>0</v>
      </c>
      <c r="R300" s="265">
        <v>0</v>
      </c>
      <c r="S300" s="265">
        <v>0</v>
      </c>
      <c r="T300" s="265">
        <v>0</v>
      </c>
      <c r="U300" s="254"/>
      <c r="V300" s="254"/>
    </row>
    <row r="301" spans="2:22" x14ac:dyDescent="0.25">
      <c r="B301" s="243"/>
      <c r="C301" s="243"/>
      <c r="D301" s="242"/>
      <c r="E301" s="266"/>
      <c r="F301" s="297"/>
      <c r="G301" s="254"/>
      <c r="H301" s="254"/>
      <c r="I301" s="265"/>
      <c r="J301" s="254"/>
      <c r="K301" s="254"/>
      <c r="L301" s="254"/>
      <c r="M301" s="254"/>
      <c r="N301" s="265"/>
      <c r="O301" s="236"/>
      <c r="P301" s="265"/>
      <c r="Q301" s="265"/>
      <c r="R301" s="265"/>
      <c r="S301" s="265"/>
      <c r="T301" s="265"/>
      <c r="U301" s="254"/>
      <c r="V301" s="254"/>
    </row>
    <row r="302" spans="2:22" ht="33.75" x14ac:dyDescent="0.25">
      <c r="B302" s="234" t="s">
        <v>432</v>
      </c>
      <c r="C302" s="256"/>
      <c r="D302" s="233"/>
      <c r="E302" s="260" t="s">
        <v>885</v>
      </c>
      <c r="F302" s="304" t="s">
        <v>1926</v>
      </c>
      <c r="G302" s="254"/>
      <c r="H302" s="254"/>
      <c r="I302" s="258">
        <f t="shared" ref="I302" si="198">I303</f>
        <v>3125000</v>
      </c>
      <c r="J302" s="254"/>
      <c r="K302" s="254"/>
      <c r="L302" s="254"/>
      <c r="M302" s="254"/>
      <c r="N302" s="258">
        <f t="shared" ref="N302:T302" si="199">N303</f>
        <v>3065000</v>
      </c>
      <c r="O302" s="236">
        <f t="shared" si="180"/>
        <v>98.08</v>
      </c>
      <c r="P302" s="258">
        <f t="shared" si="199"/>
        <v>3065000</v>
      </c>
      <c r="Q302" s="258">
        <f t="shared" si="199"/>
        <v>0</v>
      </c>
      <c r="R302" s="258">
        <f t="shared" si="199"/>
        <v>0</v>
      </c>
      <c r="S302" s="258">
        <f t="shared" si="199"/>
        <v>0</v>
      </c>
      <c r="T302" s="258">
        <f t="shared" si="199"/>
        <v>0</v>
      </c>
      <c r="U302" s="254"/>
      <c r="V302" s="254"/>
    </row>
    <row r="303" spans="2:22" x14ac:dyDescent="0.25">
      <c r="B303" s="234" t="s">
        <v>432</v>
      </c>
      <c r="C303" s="234" t="s">
        <v>320</v>
      </c>
      <c r="D303" s="233"/>
      <c r="E303" s="260" t="s">
        <v>65</v>
      </c>
      <c r="F303" s="304"/>
      <c r="G303" s="254"/>
      <c r="H303" s="254"/>
      <c r="I303" s="258">
        <f t="shared" ref="I303" si="200">I304+I307+I309</f>
        <v>3125000</v>
      </c>
      <c r="J303" s="254"/>
      <c r="K303" s="254"/>
      <c r="L303" s="254"/>
      <c r="M303" s="254"/>
      <c r="N303" s="258">
        <f t="shared" ref="N303:T303" si="201">N304+N307+N309</f>
        <v>3065000</v>
      </c>
      <c r="O303" s="236">
        <f t="shared" si="180"/>
        <v>98.08</v>
      </c>
      <c r="P303" s="258">
        <f t="shared" si="201"/>
        <v>3065000</v>
      </c>
      <c r="Q303" s="258">
        <f t="shared" si="201"/>
        <v>0</v>
      </c>
      <c r="R303" s="258">
        <f t="shared" si="201"/>
        <v>0</v>
      </c>
      <c r="S303" s="258">
        <f t="shared" si="201"/>
        <v>0</v>
      </c>
      <c r="T303" s="258">
        <f t="shared" si="201"/>
        <v>0</v>
      </c>
      <c r="U303" s="254"/>
      <c r="V303" s="254"/>
    </row>
    <row r="304" spans="2:22" x14ac:dyDescent="0.25">
      <c r="B304" s="238" t="s">
        <v>432</v>
      </c>
      <c r="C304" s="238" t="s">
        <v>321</v>
      </c>
      <c r="D304" s="237"/>
      <c r="E304" s="262" t="s">
        <v>322</v>
      </c>
      <c r="F304" s="314"/>
      <c r="G304" s="254"/>
      <c r="H304" s="254"/>
      <c r="I304" s="263">
        <f t="shared" ref="I304" si="202">SUM(I305:I306)</f>
        <v>125000</v>
      </c>
      <c r="J304" s="254"/>
      <c r="K304" s="254"/>
      <c r="L304" s="254"/>
      <c r="M304" s="254"/>
      <c r="N304" s="263">
        <f t="shared" ref="N304:T304" si="203">SUM(N305:N306)</f>
        <v>125000</v>
      </c>
      <c r="O304" s="236">
        <f t="shared" si="180"/>
        <v>100</v>
      </c>
      <c r="P304" s="263">
        <f t="shared" si="203"/>
        <v>125000</v>
      </c>
      <c r="Q304" s="263">
        <f t="shared" si="203"/>
        <v>0</v>
      </c>
      <c r="R304" s="263">
        <f t="shared" si="203"/>
        <v>0</v>
      </c>
      <c r="S304" s="263">
        <f t="shared" si="203"/>
        <v>0</v>
      </c>
      <c r="T304" s="263">
        <f t="shared" si="203"/>
        <v>0</v>
      </c>
      <c r="U304" s="254"/>
      <c r="V304" s="254"/>
    </row>
    <row r="305" spans="2:22" x14ac:dyDescent="0.25">
      <c r="B305" s="243" t="s">
        <v>432</v>
      </c>
      <c r="C305" s="243" t="s">
        <v>323</v>
      </c>
      <c r="D305" s="242"/>
      <c r="E305" s="266" t="s">
        <v>324</v>
      </c>
      <c r="F305" s="297"/>
      <c r="G305" s="254"/>
      <c r="H305" s="254"/>
      <c r="I305" s="265">
        <v>50000</v>
      </c>
      <c r="J305" s="254"/>
      <c r="K305" s="254"/>
      <c r="L305" s="254"/>
      <c r="M305" s="254"/>
      <c r="N305" s="265">
        <v>50000</v>
      </c>
      <c r="O305" s="236">
        <f t="shared" si="180"/>
        <v>100</v>
      </c>
      <c r="P305" s="265">
        <v>50000</v>
      </c>
      <c r="Q305" s="265"/>
      <c r="R305" s="265"/>
      <c r="S305" s="265"/>
      <c r="T305" s="265"/>
      <c r="U305" s="254"/>
      <c r="V305" s="254"/>
    </row>
    <row r="306" spans="2:22" x14ac:dyDescent="0.25">
      <c r="B306" s="243" t="s">
        <v>432</v>
      </c>
      <c r="C306" s="243" t="s">
        <v>433</v>
      </c>
      <c r="D306" s="242"/>
      <c r="E306" s="266" t="s">
        <v>328</v>
      </c>
      <c r="F306" s="297"/>
      <c r="G306" s="254"/>
      <c r="H306" s="254"/>
      <c r="I306" s="265">
        <v>75000</v>
      </c>
      <c r="J306" s="254"/>
      <c r="K306" s="254"/>
      <c r="L306" s="254"/>
      <c r="M306" s="254"/>
      <c r="N306" s="265">
        <v>75000</v>
      </c>
      <c r="O306" s="236">
        <f t="shared" si="180"/>
        <v>100</v>
      </c>
      <c r="P306" s="265">
        <v>75000</v>
      </c>
      <c r="Q306" s="265"/>
      <c r="R306" s="265"/>
      <c r="S306" s="265"/>
      <c r="T306" s="265"/>
      <c r="U306" s="254"/>
      <c r="V306" s="254"/>
    </row>
    <row r="307" spans="2:22" x14ac:dyDescent="0.25">
      <c r="B307" s="238" t="s">
        <v>432</v>
      </c>
      <c r="C307" s="238" t="s">
        <v>331</v>
      </c>
      <c r="D307" s="237"/>
      <c r="E307" s="262" t="s">
        <v>79</v>
      </c>
      <c r="F307" s="314"/>
      <c r="G307" s="254"/>
      <c r="H307" s="254"/>
      <c r="I307" s="263">
        <f t="shared" ref="I307" si="204">SUM(I308)</f>
        <v>2400000</v>
      </c>
      <c r="J307" s="254"/>
      <c r="K307" s="254"/>
      <c r="L307" s="254"/>
      <c r="M307" s="254"/>
      <c r="N307" s="263">
        <f t="shared" ref="N307:T307" si="205">SUM(N308)</f>
        <v>2400000</v>
      </c>
      <c r="O307" s="236">
        <f t="shared" si="180"/>
        <v>100</v>
      </c>
      <c r="P307" s="263">
        <f t="shared" si="205"/>
        <v>2400000</v>
      </c>
      <c r="Q307" s="263">
        <f t="shared" si="205"/>
        <v>0</v>
      </c>
      <c r="R307" s="263">
        <f t="shared" si="205"/>
        <v>0</v>
      </c>
      <c r="S307" s="263">
        <f t="shared" si="205"/>
        <v>0</v>
      </c>
      <c r="T307" s="263">
        <f t="shared" si="205"/>
        <v>0</v>
      </c>
      <c r="U307" s="254"/>
      <c r="V307" s="254"/>
    </row>
    <row r="308" spans="2:22" x14ac:dyDescent="0.25">
      <c r="B308" s="243" t="s">
        <v>432</v>
      </c>
      <c r="C308" s="243" t="s">
        <v>379</v>
      </c>
      <c r="D308" s="242"/>
      <c r="E308" s="266" t="s">
        <v>380</v>
      </c>
      <c r="F308" s="297"/>
      <c r="G308" s="254"/>
      <c r="H308" s="254"/>
      <c r="I308" s="265">
        <v>2400000</v>
      </c>
      <c r="J308" s="254"/>
      <c r="K308" s="254"/>
      <c r="L308" s="254"/>
      <c r="M308" s="254"/>
      <c r="N308" s="265">
        <v>2400000</v>
      </c>
      <c r="O308" s="236">
        <f t="shared" si="180"/>
        <v>100</v>
      </c>
      <c r="P308" s="265">
        <v>2400000</v>
      </c>
      <c r="Q308" s="265"/>
      <c r="R308" s="265"/>
      <c r="S308" s="265"/>
      <c r="T308" s="265"/>
      <c r="U308" s="254"/>
      <c r="V308" s="254"/>
    </row>
    <row r="309" spans="2:22" x14ac:dyDescent="0.25">
      <c r="B309" s="238" t="s">
        <v>432</v>
      </c>
      <c r="C309" s="238" t="s">
        <v>339</v>
      </c>
      <c r="D309" s="237"/>
      <c r="E309" s="262" t="s">
        <v>76</v>
      </c>
      <c r="F309" s="314"/>
      <c r="G309" s="254"/>
      <c r="H309" s="254"/>
      <c r="I309" s="263">
        <f t="shared" ref="I309" si="206">SUM(I310)</f>
        <v>600000</v>
      </c>
      <c r="J309" s="254"/>
      <c r="K309" s="254"/>
      <c r="L309" s="254"/>
      <c r="M309" s="254"/>
      <c r="N309" s="263">
        <f t="shared" ref="N309:T309" si="207">SUM(N310)</f>
        <v>540000</v>
      </c>
      <c r="O309" s="236">
        <f t="shared" si="180"/>
        <v>90</v>
      </c>
      <c r="P309" s="263">
        <f t="shared" si="207"/>
        <v>540000</v>
      </c>
      <c r="Q309" s="263">
        <f t="shared" si="207"/>
        <v>0</v>
      </c>
      <c r="R309" s="263">
        <f t="shared" si="207"/>
        <v>0</v>
      </c>
      <c r="S309" s="263">
        <f t="shared" si="207"/>
        <v>0</v>
      </c>
      <c r="T309" s="263">
        <f t="shared" si="207"/>
        <v>0</v>
      </c>
      <c r="U309" s="254"/>
      <c r="V309" s="254"/>
    </row>
    <row r="310" spans="2:22" ht="25.5" x14ac:dyDescent="0.25">
      <c r="B310" s="243" t="s">
        <v>432</v>
      </c>
      <c r="C310" s="243" t="s">
        <v>434</v>
      </c>
      <c r="D310" s="242"/>
      <c r="E310" s="266" t="s">
        <v>435</v>
      </c>
      <c r="F310" s="297"/>
      <c r="G310" s="254"/>
      <c r="H310" s="254"/>
      <c r="I310" s="265">
        <v>600000</v>
      </c>
      <c r="J310" s="254"/>
      <c r="K310" s="254"/>
      <c r="L310" s="254"/>
      <c r="M310" s="254"/>
      <c r="N310" s="265">
        <v>540000</v>
      </c>
      <c r="O310" s="236">
        <f t="shared" si="180"/>
        <v>90</v>
      </c>
      <c r="P310" s="265">
        <f>N310</f>
        <v>540000</v>
      </c>
      <c r="Q310" s="265"/>
      <c r="R310" s="265"/>
      <c r="S310" s="265"/>
      <c r="T310" s="265"/>
      <c r="U310" s="254"/>
      <c r="V310" s="254"/>
    </row>
    <row r="311" spans="2:22" x14ac:dyDescent="0.25">
      <c r="B311" s="243"/>
      <c r="C311" s="243"/>
      <c r="D311" s="242"/>
      <c r="E311" s="264"/>
      <c r="F311" s="295"/>
      <c r="G311" s="254"/>
      <c r="H311" s="254"/>
      <c r="I311" s="265"/>
      <c r="J311" s="254"/>
      <c r="K311" s="254"/>
      <c r="L311" s="254"/>
      <c r="M311" s="254"/>
      <c r="N311" s="265"/>
      <c r="O311" s="236"/>
      <c r="P311" s="265"/>
      <c r="Q311" s="265"/>
      <c r="R311" s="265"/>
      <c r="S311" s="265"/>
      <c r="T311" s="265"/>
      <c r="U311" s="254"/>
      <c r="V311" s="254"/>
    </row>
    <row r="312" spans="2:22" ht="22.5" x14ac:dyDescent="0.25">
      <c r="B312" s="234" t="s">
        <v>446</v>
      </c>
      <c r="C312" s="256"/>
      <c r="D312" s="235" t="s">
        <v>447</v>
      </c>
      <c r="E312" s="257"/>
      <c r="F312" s="477" t="s">
        <v>1927</v>
      </c>
      <c r="G312" s="254"/>
      <c r="H312" s="254"/>
      <c r="I312" s="258">
        <f t="shared" ref="I312" si="208">I313+I325+I334+I341+I349+I356+I374+I379+I384+I365</f>
        <v>78087000</v>
      </c>
      <c r="J312" s="254"/>
      <c r="K312" s="254"/>
      <c r="L312" s="254"/>
      <c r="M312" s="254"/>
      <c r="N312" s="258">
        <f t="shared" ref="N312:T312" si="209">N313+N325+N334+N341+N349+N356+N374+N379+N384+N365</f>
        <v>77664000</v>
      </c>
      <c r="O312" s="236">
        <f t="shared" si="180"/>
        <v>99.458296515425104</v>
      </c>
      <c r="P312" s="258">
        <f t="shared" si="209"/>
        <v>77664000</v>
      </c>
      <c r="Q312" s="258">
        <f t="shared" si="209"/>
        <v>0</v>
      </c>
      <c r="R312" s="258">
        <f t="shared" si="209"/>
        <v>0</v>
      </c>
      <c r="S312" s="258">
        <f t="shared" si="209"/>
        <v>0</v>
      </c>
      <c r="T312" s="258">
        <f t="shared" si="209"/>
        <v>0</v>
      </c>
      <c r="U312" s="254"/>
      <c r="V312" s="254"/>
    </row>
    <row r="313" spans="2:22" ht="33.75" x14ac:dyDescent="0.25">
      <c r="B313" s="234" t="s">
        <v>448</v>
      </c>
      <c r="C313" s="256"/>
      <c r="D313" s="233"/>
      <c r="E313" s="260" t="s">
        <v>1928</v>
      </c>
      <c r="F313" s="304"/>
      <c r="G313" s="254"/>
      <c r="H313" s="254"/>
      <c r="I313" s="258">
        <f t="shared" ref="I313" si="210">I314</f>
        <v>33062500</v>
      </c>
      <c r="J313" s="254"/>
      <c r="K313" s="254"/>
      <c r="L313" s="254"/>
      <c r="M313" s="254"/>
      <c r="N313" s="258">
        <f t="shared" ref="N313:T313" si="211">N314</f>
        <v>32642500</v>
      </c>
      <c r="O313" s="236">
        <f t="shared" si="180"/>
        <v>98.729678638941394</v>
      </c>
      <c r="P313" s="258">
        <f t="shared" si="211"/>
        <v>32642500</v>
      </c>
      <c r="Q313" s="258">
        <f t="shared" si="211"/>
        <v>0</v>
      </c>
      <c r="R313" s="258">
        <f t="shared" si="211"/>
        <v>0</v>
      </c>
      <c r="S313" s="258">
        <f t="shared" si="211"/>
        <v>0</v>
      </c>
      <c r="T313" s="258">
        <f t="shared" si="211"/>
        <v>0</v>
      </c>
      <c r="U313" s="254"/>
      <c r="V313" s="254"/>
    </row>
    <row r="314" spans="2:22" x14ac:dyDescent="0.25">
      <c r="B314" s="234" t="s">
        <v>448</v>
      </c>
      <c r="C314" s="234" t="s">
        <v>320</v>
      </c>
      <c r="D314" s="233"/>
      <c r="E314" s="260" t="s">
        <v>65</v>
      </c>
      <c r="F314" s="304"/>
      <c r="G314" s="254"/>
      <c r="H314" s="254"/>
      <c r="I314" s="258">
        <f t="shared" ref="I314" si="212">I315+I319+I322</f>
        <v>33062500</v>
      </c>
      <c r="J314" s="254"/>
      <c r="K314" s="254"/>
      <c r="L314" s="254"/>
      <c r="M314" s="254"/>
      <c r="N314" s="258">
        <f t="shared" ref="N314:T314" si="213">N315+N319+N322</f>
        <v>32642500</v>
      </c>
      <c r="O314" s="236">
        <f t="shared" si="180"/>
        <v>98.729678638941394</v>
      </c>
      <c r="P314" s="258">
        <f t="shared" si="213"/>
        <v>32642500</v>
      </c>
      <c r="Q314" s="258">
        <f t="shared" si="213"/>
        <v>0</v>
      </c>
      <c r="R314" s="258">
        <f t="shared" si="213"/>
        <v>0</v>
      </c>
      <c r="S314" s="258">
        <f t="shared" si="213"/>
        <v>0</v>
      </c>
      <c r="T314" s="258">
        <f t="shared" si="213"/>
        <v>0</v>
      </c>
      <c r="U314" s="254"/>
      <c r="V314" s="254"/>
    </row>
    <row r="315" spans="2:22" x14ac:dyDescent="0.25">
      <c r="B315" s="238" t="s">
        <v>448</v>
      </c>
      <c r="C315" s="238" t="s">
        <v>321</v>
      </c>
      <c r="D315" s="237"/>
      <c r="E315" s="262" t="s">
        <v>322</v>
      </c>
      <c r="F315" s="314"/>
      <c r="G315" s="254"/>
      <c r="H315" s="254"/>
      <c r="I315" s="263">
        <f t="shared" ref="I315" si="214">SUM(I316:I318)</f>
        <v>5762500</v>
      </c>
      <c r="J315" s="254"/>
      <c r="K315" s="254"/>
      <c r="L315" s="254"/>
      <c r="M315" s="254"/>
      <c r="N315" s="263">
        <f t="shared" ref="N315:T315" si="215">SUM(N316:N318)</f>
        <v>5762500</v>
      </c>
      <c r="O315" s="236">
        <f t="shared" si="180"/>
        <v>100</v>
      </c>
      <c r="P315" s="263">
        <f t="shared" si="215"/>
        <v>5762500</v>
      </c>
      <c r="Q315" s="263">
        <f t="shared" si="215"/>
        <v>0</v>
      </c>
      <c r="R315" s="263">
        <f t="shared" si="215"/>
        <v>0</v>
      </c>
      <c r="S315" s="263">
        <f t="shared" si="215"/>
        <v>0</v>
      </c>
      <c r="T315" s="263">
        <f t="shared" si="215"/>
        <v>0</v>
      </c>
      <c r="U315" s="254"/>
      <c r="V315" s="254"/>
    </row>
    <row r="316" spans="2:22" ht="28.5" customHeight="1" x14ac:dyDescent="0.25">
      <c r="B316" s="243" t="s">
        <v>448</v>
      </c>
      <c r="C316" s="243" t="s">
        <v>323</v>
      </c>
      <c r="D316" s="242"/>
      <c r="E316" s="266" t="s">
        <v>324</v>
      </c>
      <c r="F316" s="297"/>
      <c r="G316" s="254"/>
      <c r="H316" s="254"/>
      <c r="I316" s="265">
        <v>200000</v>
      </c>
      <c r="J316" s="254"/>
      <c r="K316" s="254"/>
      <c r="L316" s="254"/>
      <c r="M316" s="254"/>
      <c r="N316" s="265">
        <v>200000</v>
      </c>
      <c r="O316" s="236">
        <f t="shared" si="180"/>
        <v>100</v>
      </c>
      <c r="P316" s="265">
        <v>200000</v>
      </c>
      <c r="Q316" s="265"/>
      <c r="R316" s="265"/>
      <c r="S316" s="265"/>
      <c r="T316" s="265"/>
      <c r="U316" s="254"/>
      <c r="V316" s="254"/>
    </row>
    <row r="317" spans="2:22" ht="23.25" customHeight="1" x14ac:dyDescent="0.25">
      <c r="B317" s="243" t="s">
        <v>448</v>
      </c>
      <c r="C317" s="243" t="s">
        <v>327</v>
      </c>
      <c r="D317" s="242"/>
      <c r="E317" s="266" t="s">
        <v>328</v>
      </c>
      <c r="F317" s="297"/>
      <c r="G317" s="254"/>
      <c r="H317" s="254"/>
      <c r="I317" s="265">
        <v>200000</v>
      </c>
      <c r="J317" s="254"/>
      <c r="K317" s="254"/>
      <c r="L317" s="254"/>
      <c r="M317" s="254"/>
      <c r="N317" s="265">
        <v>200000</v>
      </c>
      <c r="O317" s="236">
        <f t="shared" si="180"/>
        <v>100</v>
      </c>
      <c r="P317" s="265">
        <v>200000</v>
      </c>
      <c r="Q317" s="265"/>
      <c r="R317" s="265"/>
      <c r="S317" s="265"/>
      <c r="T317" s="265"/>
      <c r="U317" s="254"/>
      <c r="V317" s="254"/>
    </row>
    <row r="318" spans="2:22" ht="30" customHeight="1" x14ac:dyDescent="0.25">
      <c r="B318" s="243" t="s">
        <v>448</v>
      </c>
      <c r="C318" s="243" t="s">
        <v>329</v>
      </c>
      <c r="D318" s="242"/>
      <c r="E318" s="266" t="s">
        <v>330</v>
      </c>
      <c r="F318" s="297"/>
      <c r="G318" s="254"/>
      <c r="H318" s="254"/>
      <c r="I318" s="265">
        <v>5362500</v>
      </c>
      <c r="J318" s="254"/>
      <c r="K318" s="254"/>
      <c r="L318" s="254"/>
      <c r="M318" s="254"/>
      <c r="N318" s="265">
        <v>5362500</v>
      </c>
      <c r="O318" s="236">
        <f t="shared" si="180"/>
        <v>100</v>
      </c>
      <c r="P318" s="265">
        <v>5362500</v>
      </c>
      <c r="Q318" s="265"/>
      <c r="R318" s="265"/>
      <c r="S318" s="265"/>
      <c r="T318" s="265"/>
      <c r="U318" s="254"/>
      <c r="V318" s="254"/>
    </row>
    <row r="319" spans="2:22" x14ac:dyDescent="0.25">
      <c r="B319" s="238" t="s">
        <v>448</v>
      </c>
      <c r="C319" s="238" t="s">
        <v>331</v>
      </c>
      <c r="D319" s="237"/>
      <c r="E319" s="262" t="s">
        <v>79</v>
      </c>
      <c r="F319" s="314"/>
      <c r="G319" s="254"/>
      <c r="H319" s="254"/>
      <c r="I319" s="263">
        <f t="shared" ref="I319" si="216">SUM(I320:I321)</f>
        <v>27300000</v>
      </c>
      <c r="J319" s="254"/>
      <c r="K319" s="254"/>
      <c r="L319" s="254"/>
      <c r="M319" s="254"/>
      <c r="N319" s="263">
        <f t="shared" ref="N319:T319" si="217">SUM(N320:N321)</f>
        <v>26880000</v>
      </c>
      <c r="O319" s="236">
        <f t="shared" si="180"/>
        <v>98.461538461538467</v>
      </c>
      <c r="P319" s="263">
        <f t="shared" si="217"/>
        <v>26880000</v>
      </c>
      <c r="Q319" s="263">
        <f t="shared" si="217"/>
        <v>0</v>
      </c>
      <c r="R319" s="263">
        <f t="shared" si="217"/>
        <v>0</v>
      </c>
      <c r="S319" s="263">
        <f t="shared" si="217"/>
        <v>0</v>
      </c>
      <c r="T319" s="263">
        <f t="shared" si="217"/>
        <v>0</v>
      </c>
      <c r="U319" s="254"/>
      <c r="V319" s="254"/>
    </row>
    <row r="320" spans="2:22" ht="25.5" x14ac:dyDescent="0.25">
      <c r="B320" s="243" t="s">
        <v>448</v>
      </c>
      <c r="C320" s="243" t="s">
        <v>428</v>
      </c>
      <c r="D320" s="242"/>
      <c r="E320" s="266" t="s">
        <v>429</v>
      </c>
      <c r="F320" s="297"/>
      <c r="G320" s="254"/>
      <c r="H320" s="254"/>
      <c r="I320" s="265">
        <v>0</v>
      </c>
      <c r="J320" s="254"/>
      <c r="K320" s="254"/>
      <c r="L320" s="254"/>
      <c r="M320" s="254"/>
      <c r="N320" s="265">
        <v>0</v>
      </c>
      <c r="O320" s="236" t="e">
        <f t="shared" si="180"/>
        <v>#DIV/0!</v>
      </c>
      <c r="P320" s="265">
        <v>0</v>
      </c>
      <c r="Q320" s="265">
        <v>0</v>
      </c>
      <c r="R320" s="265">
        <v>0</v>
      </c>
      <c r="S320" s="265">
        <v>0</v>
      </c>
      <c r="T320" s="265">
        <v>0</v>
      </c>
      <c r="U320" s="254"/>
      <c r="V320" s="254"/>
    </row>
    <row r="321" spans="2:22" ht="14.25" customHeight="1" x14ac:dyDescent="0.25">
      <c r="B321" s="243" t="s">
        <v>448</v>
      </c>
      <c r="C321" s="243" t="s">
        <v>358</v>
      </c>
      <c r="D321" s="242"/>
      <c r="E321" s="266" t="s">
        <v>359</v>
      </c>
      <c r="F321" s="297"/>
      <c r="G321" s="254"/>
      <c r="H321" s="254"/>
      <c r="I321" s="265">
        <v>27300000</v>
      </c>
      <c r="J321" s="254"/>
      <c r="K321" s="254"/>
      <c r="L321" s="254"/>
      <c r="M321" s="254"/>
      <c r="N321" s="265">
        <v>26880000</v>
      </c>
      <c r="O321" s="236">
        <f t="shared" si="180"/>
        <v>98.461538461538467</v>
      </c>
      <c r="P321" s="265">
        <f>N321</f>
        <v>26880000</v>
      </c>
      <c r="Q321" s="265"/>
      <c r="R321" s="265"/>
      <c r="S321" s="265"/>
      <c r="T321" s="265"/>
      <c r="U321" s="254"/>
      <c r="V321" s="254"/>
    </row>
    <row r="322" spans="2:22" ht="25.5" hidden="1" x14ac:dyDescent="0.25">
      <c r="B322" s="238" t="s">
        <v>448</v>
      </c>
      <c r="C322" s="238" t="s">
        <v>412</v>
      </c>
      <c r="D322" s="237"/>
      <c r="E322" s="262" t="s">
        <v>413</v>
      </c>
      <c r="F322" s="314"/>
      <c r="G322" s="254"/>
      <c r="H322" s="254"/>
      <c r="I322" s="263">
        <f t="shared" ref="I322" si="218">SUM(I323)</f>
        <v>0</v>
      </c>
      <c r="J322" s="254"/>
      <c r="K322" s="254"/>
      <c r="L322" s="254"/>
      <c r="M322" s="254"/>
      <c r="N322" s="263">
        <f t="shared" ref="N322:T322" si="219">SUM(N323)</f>
        <v>0</v>
      </c>
      <c r="O322" s="236" t="e">
        <f t="shared" si="180"/>
        <v>#DIV/0!</v>
      </c>
      <c r="P322" s="263">
        <f t="shared" si="219"/>
        <v>0</v>
      </c>
      <c r="Q322" s="263">
        <f t="shared" si="219"/>
        <v>0</v>
      </c>
      <c r="R322" s="263">
        <f t="shared" si="219"/>
        <v>0</v>
      </c>
      <c r="S322" s="263">
        <f t="shared" si="219"/>
        <v>0</v>
      </c>
      <c r="T322" s="263">
        <f t="shared" si="219"/>
        <v>0</v>
      </c>
      <c r="U322" s="254"/>
      <c r="V322" s="254"/>
    </row>
    <row r="323" spans="2:22" ht="25.5" hidden="1" x14ac:dyDescent="0.25">
      <c r="B323" s="278" t="s">
        <v>448</v>
      </c>
      <c r="C323" s="278" t="s">
        <v>414</v>
      </c>
      <c r="D323" s="247"/>
      <c r="E323" s="290" t="s">
        <v>415</v>
      </c>
      <c r="F323" s="475"/>
      <c r="G323" s="254"/>
      <c r="H323" s="254"/>
      <c r="I323" s="265">
        <v>0</v>
      </c>
      <c r="J323" s="254"/>
      <c r="K323" s="254"/>
      <c r="L323" s="254"/>
      <c r="M323" s="254"/>
      <c r="N323" s="265">
        <v>0</v>
      </c>
      <c r="O323" s="236" t="e">
        <f t="shared" si="180"/>
        <v>#DIV/0!</v>
      </c>
      <c r="P323" s="265">
        <v>0</v>
      </c>
      <c r="Q323" s="265">
        <v>0</v>
      </c>
      <c r="R323" s="265">
        <v>0</v>
      </c>
      <c r="S323" s="265">
        <v>0</v>
      </c>
      <c r="T323" s="265">
        <v>0</v>
      </c>
      <c r="U323" s="254"/>
      <c r="V323" s="254"/>
    </row>
    <row r="324" spans="2:22" x14ac:dyDescent="0.25">
      <c r="B324" s="293"/>
      <c r="C324" s="293"/>
      <c r="D324" s="294"/>
      <c r="E324" s="297"/>
      <c r="F324" s="297"/>
      <c r="G324" s="254"/>
      <c r="H324" s="254"/>
      <c r="I324" s="265"/>
      <c r="J324" s="254"/>
      <c r="K324" s="254"/>
      <c r="L324" s="254"/>
      <c r="M324" s="254"/>
      <c r="N324" s="265"/>
      <c r="O324" s="236"/>
      <c r="P324" s="265"/>
      <c r="Q324" s="265"/>
      <c r="R324" s="265"/>
      <c r="S324" s="265"/>
      <c r="T324" s="265"/>
      <c r="U324" s="254"/>
      <c r="V324" s="254"/>
    </row>
    <row r="325" spans="2:22" ht="33.75" x14ac:dyDescent="0.25">
      <c r="B325" s="230" t="s">
        <v>449</v>
      </c>
      <c r="C325" s="288"/>
      <c r="D325" s="229"/>
      <c r="E325" s="289" t="s">
        <v>886</v>
      </c>
      <c r="F325" s="474" t="s">
        <v>1929</v>
      </c>
      <c r="G325" s="254"/>
      <c r="H325" s="254"/>
      <c r="I325" s="258">
        <f t="shared" ref="I325" si="220">I326</f>
        <v>1930000</v>
      </c>
      <c r="J325" s="254"/>
      <c r="K325" s="254"/>
      <c r="L325" s="254"/>
      <c r="M325" s="254"/>
      <c r="N325" s="258">
        <f t="shared" ref="N325:T325" si="221">N326</f>
        <v>1930000</v>
      </c>
      <c r="O325" s="236">
        <f t="shared" si="180"/>
        <v>100</v>
      </c>
      <c r="P325" s="258">
        <f t="shared" si="221"/>
        <v>1930000</v>
      </c>
      <c r="Q325" s="258">
        <f t="shared" si="221"/>
        <v>0</v>
      </c>
      <c r="R325" s="258">
        <f t="shared" si="221"/>
        <v>0</v>
      </c>
      <c r="S325" s="258">
        <f t="shared" si="221"/>
        <v>0</v>
      </c>
      <c r="T325" s="258">
        <f t="shared" si="221"/>
        <v>0</v>
      </c>
      <c r="U325" s="254"/>
      <c r="V325" s="254"/>
    </row>
    <row r="326" spans="2:22" x14ac:dyDescent="0.25">
      <c r="B326" s="234" t="s">
        <v>449</v>
      </c>
      <c r="C326" s="234" t="s">
        <v>320</v>
      </c>
      <c r="D326" s="233"/>
      <c r="E326" s="260" t="s">
        <v>65</v>
      </c>
      <c r="F326" s="304"/>
      <c r="G326" s="254"/>
      <c r="H326" s="254"/>
      <c r="I326" s="258">
        <f t="shared" ref="I326" si="222">I327+I331</f>
        <v>1930000</v>
      </c>
      <c r="J326" s="254"/>
      <c r="K326" s="254"/>
      <c r="L326" s="254"/>
      <c r="M326" s="254"/>
      <c r="N326" s="258">
        <f t="shared" ref="N326:T326" si="223">N327+N331</f>
        <v>1930000</v>
      </c>
      <c r="O326" s="236">
        <f t="shared" si="180"/>
        <v>100</v>
      </c>
      <c r="P326" s="258">
        <f t="shared" si="223"/>
        <v>1930000</v>
      </c>
      <c r="Q326" s="258">
        <f t="shared" si="223"/>
        <v>0</v>
      </c>
      <c r="R326" s="258">
        <f t="shared" si="223"/>
        <v>0</v>
      </c>
      <c r="S326" s="258">
        <f t="shared" si="223"/>
        <v>0</v>
      </c>
      <c r="T326" s="258">
        <f t="shared" si="223"/>
        <v>0</v>
      </c>
      <c r="U326" s="254"/>
      <c r="V326" s="254"/>
    </row>
    <row r="327" spans="2:22" x14ac:dyDescent="0.25">
      <c r="B327" s="238" t="s">
        <v>449</v>
      </c>
      <c r="C327" s="238" t="s">
        <v>321</v>
      </c>
      <c r="D327" s="237"/>
      <c r="E327" s="262" t="s">
        <v>322</v>
      </c>
      <c r="F327" s="314"/>
      <c r="G327" s="254"/>
      <c r="H327" s="254"/>
      <c r="I327" s="263">
        <f t="shared" ref="I327" si="224">SUM(I328:I330)</f>
        <v>1480000</v>
      </c>
      <c r="J327" s="254"/>
      <c r="K327" s="254"/>
      <c r="L327" s="254"/>
      <c r="M327" s="254"/>
      <c r="N327" s="263">
        <f t="shared" ref="N327:T327" si="225">SUM(N328:N330)</f>
        <v>1480000</v>
      </c>
      <c r="O327" s="236">
        <f t="shared" si="180"/>
        <v>100</v>
      </c>
      <c r="P327" s="263">
        <f t="shared" si="225"/>
        <v>1480000</v>
      </c>
      <c r="Q327" s="263">
        <f t="shared" si="225"/>
        <v>0</v>
      </c>
      <c r="R327" s="263">
        <f t="shared" si="225"/>
        <v>0</v>
      </c>
      <c r="S327" s="263">
        <f t="shared" si="225"/>
        <v>0</v>
      </c>
      <c r="T327" s="263">
        <f t="shared" si="225"/>
        <v>0</v>
      </c>
      <c r="U327" s="254"/>
      <c r="V327" s="254"/>
    </row>
    <row r="328" spans="2:22" ht="30" customHeight="1" x14ac:dyDescent="0.25">
      <c r="B328" s="243" t="s">
        <v>449</v>
      </c>
      <c r="C328" s="243" t="s">
        <v>323</v>
      </c>
      <c r="D328" s="237"/>
      <c r="E328" s="266" t="s">
        <v>324</v>
      </c>
      <c r="F328" s="297"/>
      <c r="G328" s="254"/>
      <c r="H328" s="254"/>
      <c r="I328" s="265">
        <v>30000</v>
      </c>
      <c r="J328" s="254"/>
      <c r="K328" s="254"/>
      <c r="L328" s="254"/>
      <c r="M328" s="254"/>
      <c r="N328" s="265">
        <v>30000</v>
      </c>
      <c r="O328" s="236">
        <f t="shared" si="180"/>
        <v>100</v>
      </c>
      <c r="P328" s="265">
        <v>30000</v>
      </c>
      <c r="Q328" s="265"/>
      <c r="R328" s="265"/>
      <c r="S328" s="265"/>
      <c r="T328" s="265"/>
      <c r="U328" s="254"/>
      <c r="V328" s="254"/>
    </row>
    <row r="329" spans="2:22" ht="23.25" customHeight="1" x14ac:dyDescent="0.25">
      <c r="B329" s="243" t="s">
        <v>449</v>
      </c>
      <c r="C329" s="243" t="s">
        <v>327</v>
      </c>
      <c r="D329" s="242"/>
      <c r="E329" s="266" t="s">
        <v>328</v>
      </c>
      <c r="F329" s="297"/>
      <c r="G329" s="254"/>
      <c r="H329" s="254"/>
      <c r="I329" s="265">
        <v>50000</v>
      </c>
      <c r="J329" s="254"/>
      <c r="K329" s="254"/>
      <c r="L329" s="254"/>
      <c r="M329" s="254"/>
      <c r="N329" s="265">
        <v>50000</v>
      </c>
      <c r="O329" s="236">
        <f t="shared" si="180"/>
        <v>100</v>
      </c>
      <c r="P329" s="265">
        <v>50000</v>
      </c>
      <c r="Q329" s="265"/>
      <c r="R329" s="265"/>
      <c r="S329" s="265"/>
      <c r="T329" s="265"/>
      <c r="U329" s="254"/>
      <c r="V329" s="254"/>
    </row>
    <row r="330" spans="2:22" ht="28.5" customHeight="1" x14ac:dyDescent="0.25">
      <c r="B330" s="243" t="s">
        <v>449</v>
      </c>
      <c r="C330" s="243" t="s">
        <v>329</v>
      </c>
      <c r="D330" s="242"/>
      <c r="E330" s="266" t="s">
        <v>330</v>
      </c>
      <c r="F330" s="297"/>
      <c r="G330" s="254"/>
      <c r="H330" s="254"/>
      <c r="I330" s="265">
        <v>1400000</v>
      </c>
      <c r="J330" s="254"/>
      <c r="K330" s="254"/>
      <c r="L330" s="254"/>
      <c r="M330" s="254"/>
      <c r="N330" s="265">
        <v>1400000</v>
      </c>
      <c r="O330" s="236">
        <f t="shared" si="180"/>
        <v>100</v>
      </c>
      <c r="P330" s="265">
        <v>1400000</v>
      </c>
      <c r="Q330" s="265"/>
      <c r="R330" s="265"/>
      <c r="S330" s="265"/>
      <c r="T330" s="265"/>
      <c r="U330" s="254"/>
      <c r="V330" s="254"/>
    </row>
    <row r="331" spans="2:22" x14ac:dyDescent="0.25">
      <c r="B331" s="238" t="s">
        <v>449</v>
      </c>
      <c r="C331" s="238" t="s">
        <v>331</v>
      </c>
      <c r="D331" s="237"/>
      <c r="E331" s="262" t="s">
        <v>79</v>
      </c>
      <c r="F331" s="314"/>
      <c r="G331" s="254"/>
      <c r="H331" s="254"/>
      <c r="I331" s="263">
        <f t="shared" ref="I331" si="226">SUM(I332:I332)</f>
        <v>450000</v>
      </c>
      <c r="J331" s="254"/>
      <c r="K331" s="254"/>
      <c r="L331" s="254"/>
      <c r="M331" s="254"/>
      <c r="N331" s="263">
        <f t="shared" ref="N331:T331" si="227">SUM(N332:N332)</f>
        <v>450000</v>
      </c>
      <c r="O331" s="236">
        <f t="shared" si="180"/>
        <v>100</v>
      </c>
      <c r="P331" s="263">
        <f t="shared" si="227"/>
        <v>450000</v>
      </c>
      <c r="Q331" s="263">
        <f t="shared" si="227"/>
        <v>0</v>
      </c>
      <c r="R331" s="263">
        <f t="shared" si="227"/>
        <v>0</v>
      </c>
      <c r="S331" s="263">
        <f t="shared" si="227"/>
        <v>0</v>
      </c>
      <c r="T331" s="263">
        <f t="shared" si="227"/>
        <v>0</v>
      </c>
      <c r="U331" s="254"/>
      <c r="V331" s="254"/>
    </row>
    <row r="332" spans="2:22" ht="25.5" x14ac:dyDescent="0.25">
      <c r="B332" s="243" t="s">
        <v>449</v>
      </c>
      <c r="C332" s="243" t="s">
        <v>428</v>
      </c>
      <c r="D332" s="242"/>
      <c r="E332" s="266" t="s">
        <v>429</v>
      </c>
      <c r="F332" s="297"/>
      <c r="G332" s="254"/>
      <c r="H332" s="254"/>
      <c r="I332" s="265">
        <v>450000</v>
      </c>
      <c r="J332" s="254"/>
      <c r="K332" s="254"/>
      <c r="L332" s="254"/>
      <c r="M332" s="254"/>
      <c r="N332" s="265">
        <v>450000</v>
      </c>
      <c r="O332" s="236">
        <f t="shared" si="180"/>
        <v>100</v>
      </c>
      <c r="P332" s="265">
        <v>450000</v>
      </c>
      <c r="Q332" s="265"/>
      <c r="R332" s="265"/>
      <c r="S332" s="265"/>
      <c r="T332" s="265"/>
      <c r="U332" s="254"/>
      <c r="V332" s="254"/>
    </row>
    <row r="333" spans="2:22" x14ac:dyDescent="0.25">
      <c r="B333" s="243"/>
      <c r="C333" s="243"/>
      <c r="D333" s="242"/>
      <c r="E333" s="266"/>
      <c r="F333" s="297"/>
      <c r="G333" s="254"/>
      <c r="H333" s="254"/>
      <c r="I333" s="265"/>
      <c r="J333" s="254"/>
      <c r="K333" s="254"/>
      <c r="L333" s="254"/>
      <c r="M333" s="254"/>
      <c r="N333" s="265"/>
      <c r="O333" s="236"/>
      <c r="P333" s="265"/>
      <c r="Q333" s="265"/>
      <c r="R333" s="265"/>
      <c r="S333" s="265"/>
      <c r="T333" s="265"/>
      <c r="U333" s="254"/>
      <c r="V333" s="254"/>
    </row>
    <row r="334" spans="2:22" ht="30" customHeight="1" x14ac:dyDescent="0.25">
      <c r="B334" s="234" t="s">
        <v>450</v>
      </c>
      <c r="C334" s="256"/>
      <c r="D334" s="233"/>
      <c r="E334" s="260" t="s">
        <v>451</v>
      </c>
      <c r="F334" s="304" t="s">
        <v>1930</v>
      </c>
      <c r="G334" s="254"/>
      <c r="H334" s="254"/>
      <c r="I334" s="258">
        <f t="shared" ref="I334:I335" si="228">I335</f>
        <v>8095000</v>
      </c>
      <c r="J334" s="254"/>
      <c r="K334" s="254"/>
      <c r="L334" s="254"/>
      <c r="M334" s="254"/>
      <c r="N334" s="258">
        <f t="shared" ref="N334:T335" si="229">N335</f>
        <v>8095000</v>
      </c>
      <c r="O334" s="236">
        <f t="shared" si="180"/>
        <v>100</v>
      </c>
      <c r="P334" s="258">
        <f t="shared" si="229"/>
        <v>8095000</v>
      </c>
      <c r="Q334" s="258">
        <f t="shared" si="229"/>
        <v>0</v>
      </c>
      <c r="R334" s="258">
        <f t="shared" si="229"/>
        <v>0</v>
      </c>
      <c r="S334" s="258">
        <f t="shared" si="229"/>
        <v>0</v>
      </c>
      <c r="T334" s="258">
        <f t="shared" si="229"/>
        <v>0</v>
      </c>
      <c r="U334" s="254"/>
      <c r="V334" s="254"/>
    </row>
    <row r="335" spans="2:22" x14ac:dyDescent="0.25">
      <c r="B335" s="234" t="s">
        <v>450</v>
      </c>
      <c r="C335" s="234" t="s">
        <v>320</v>
      </c>
      <c r="D335" s="233"/>
      <c r="E335" s="260" t="s">
        <v>65</v>
      </c>
      <c r="F335" s="304"/>
      <c r="G335" s="254"/>
      <c r="H335" s="254"/>
      <c r="I335" s="258">
        <f t="shared" si="228"/>
        <v>8095000</v>
      </c>
      <c r="J335" s="254"/>
      <c r="K335" s="254"/>
      <c r="L335" s="254"/>
      <c r="M335" s="254"/>
      <c r="N335" s="258">
        <f t="shared" si="229"/>
        <v>8095000</v>
      </c>
      <c r="O335" s="236">
        <f t="shared" si="180"/>
        <v>100</v>
      </c>
      <c r="P335" s="258">
        <f t="shared" si="229"/>
        <v>8095000</v>
      </c>
      <c r="Q335" s="258">
        <f t="shared" si="229"/>
        <v>0</v>
      </c>
      <c r="R335" s="258">
        <f t="shared" si="229"/>
        <v>0</v>
      </c>
      <c r="S335" s="258">
        <f t="shared" si="229"/>
        <v>0</v>
      </c>
      <c r="T335" s="258">
        <f t="shared" si="229"/>
        <v>0</v>
      </c>
      <c r="U335" s="254"/>
      <c r="V335" s="254"/>
    </row>
    <row r="336" spans="2:22" x14ac:dyDescent="0.25">
      <c r="B336" s="238" t="s">
        <v>450</v>
      </c>
      <c r="C336" s="238" t="s">
        <v>321</v>
      </c>
      <c r="D336" s="237"/>
      <c r="E336" s="262" t="s">
        <v>322</v>
      </c>
      <c r="F336" s="314"/>
      <c r="G336" s="254"/>
      <c r="H336" s="254"/>
      <c r="I336" s="263">
        <f t="shared" ref="I336" si="230">SUM(I337:I339)</f>
        <v>8095000</v>
      </c>
      <c r="J336" s="254"/>
      <c r="K336" s="254"/>
      <c r="L336" s="254"/>
      <c r="M336" s="254"/>
      <c r="N336" s="263">
        <f t="shared" ref="N336:T336" si="231">SUM(N337:N339)</f>
        <v>8095000</v>
      </c>
      <c r="O336" s="236">
        <f t="shared" si="180"/>
        <v>100</v>
      </c>
      <c r="P336" s="263">
        <f t="shared" si="231"/>
        <v>8095000</v>
      </c>
      <c r="Q336" s="263">
        <f t="shared" si="231"/>
        <v>0</v>
      </c>
      <c r="R336" s="263">
        <f t="shared" si="231"/>
        <v>0</v>
      </c>
      <c r="S336" s="263">
        <f t="shared" si="231"/>
        <v>0</v>
      </c>
      <c r="T336" s="263">
        <f t="shared" si="231"/>
        <v>0</v>
      </c>
      <c r="U336" s="254"/>
      <c r="V336" s="254"/>
    </row>
    <row r="337" spans="2:22" ht="24.75" customHeight="1" x14ac:dyDescent="0.25">
      <c r="B337" s="243" t="s">
        <v>450</v>
      </c>
      <c r="C337" s="243" t="s">
        <v>323</v>
      </c>
      <c r="D337" s="242"/>
      <c r="E337" s="266" t="s">
        <v>324</v>
      </c>
      <c r="F337" s="297"/>
      <c r="G337" s="254"/>
      <c r="H337" s="254"/>
      <c r="I337" s="265">
        <v>300000</v>
      </c>
      <c r="J337" s="254"/>
      <c r="K337" s="254"/>
      <c r="L337" s="254"/>
      <c r="M337" s="254"/>
      <c r="N337" s="265">
        <v>300000</v>
      </c>
      <c r="O337" s="236">
        <f t="shared" si="180"/>
        <v>100</v>
      </c>
      <c r="P337" s="265">
        <v>300000</v>
      </c>
      <c r="Q337" s="265"/>
      <c r="R337" s="265"/>
      <c r="S337" s="265"/>
      <c r="T337" s="265"/>
      <c r="U337" s="254"/>
      <c r="V337" s="254"/>
    </row>
    <row r="338" spans="2:22" ht="25.5" customHeight="1" x14ac:dyDescent="0.25">
      <c r="B338" s="243" t="s">
        <v>450</v>
      </c>
      <c r="C338" s="243" t="s">
        <v>327</v>
      </c>
      <c r="D338" s="242"/>
      <c r="E338" s="266" t="s">
        <v>328</v>
      </c>
      <c r="F338" s="297"/>
      <c r="G338" s="254"/>
      <c r="H338" s="254"/>
      <c r="I338" s="265">
        <v>400000</v>
      </c>
      <c r="J338" s="254"/>
      <c r="K338" s="254"/>
      <c r="L338" s="254"/>
      <c r="M338" s="254"/>
      <c r="N338" s="265">
        <v>400000</v>
      </c>
      <c r="O338" s="236">
        <f t="shared" si="180"/>
        <v>100</v>
      </c>
      <c r="P338" s="265">
        <v>400000</v>
      </c>
      <c r="Q338" s="265"/>
      <c r="R338" s="265"/>
      <c r="S338" s="265"/>
      <c r="T338" s="265"/>
      <c r="U338" s="254"/>
      <c r="V338" s="254"/>
    </row>
    <row r="339" spans="2:22" ht="28.5" customHeight="1" x14ac:dyDescent="0.25">
      <c r="B339" s="243" t="s">
        <v>450</v>
      </c>
      <c r="C339" s="243" t="s">
        <v>329</v>
      </c>
      <c r="D339" s="242"/>
      <c r="E339" s="266" t="s">
        <v>330</v>
      </c>
      <c r="F339" s="297"/>
      <c r="G339" s="254"/>
      <c r="H339" s="254"/>
      <c r="I339" s="265">
        <v>7395000</v>
      </c>
      <c r="J339" s="254"/>
      <c r="K339" s="254"/>
      <c r="L339" s="254"/>
      <c r="M339" s="254"/>
      <c r="N339" s="265">
        <v>7395000</v>
      </c>
      <c r="O339" s="236">
        <f t="shared" si="180"/>
        <v>100</v>
      </c>
      <c r="P339" s="265">
        <v>7395000</v>
      </c>
      <c r="Q339" s="265"/>
      <c r="R339" s="265"/>
      <c r="S339" s="265"/>
      <c r="T339" s="265"/>
      <c r="U339" s="254"/>
      <c r="V339" s="254"/>
    </row>
    <row r="340" spans="2:22" x14ac:dyDescent="0.25">
      <c r="B340" s="243"/>
      <c r="C340" s="243"/>
      <c r="D340" s="242"/>
      <c r="E340" s="266"/>
      <c r="F340" s="297"/>
      <c r="G340" s="254"/>
      <c r="H340" s="254"/>
      <c r="I340" s="265"/>
      <c r="J340" s="254"/>
      <c r="K340" s="254"/>
      <c r="L340" s="254"/>
      <c r="M340" s="254"/>
      <c r="N340" s="265"/>
      <c r="O340" s="236"/>
      <c r="P340" s="265"/>
      <c r="Q340" s="265"/>
      <c r="R340" s="265"/>
      <c r="S340" s="265"/>
      <c r="T340" s="265"/>
      <c r="U340" s="254"/>
      <c r="V340" s="254"/>
    </row>
    <row r="341" spans="2:22" ht="22.5" x14ac:dyDescent="0.25">
      <c r="B341" s="234" t="s">
        <v>452</v>
      </c>
      <c r="C341" s="256"/>
      <c r="D341" s="233"/>
      <c r="E341" s="260" t="s">
        <v>453</v>
      </c>
      <c r="F341" s="304" t="s">
        <v>1931</v>
      </c>
      <c r="G341" s="254"/>
      <c r="H341" s="254"/>
      <c r="I341" s="258">
        <f t="shared" ref="I341" si="232">I342</f>
        <v>2940000</v>
      </c>
      <c r="J341" s="254"/>
      <c r="K341" s="254"/>
      <c r="L341" s="254"/>
      <c r="M341" s="254"/>
      <c r="N341" s="258">
        <f t="shared" ref="N341:T341" si="233">N342</f>
        <v>2940000</v>
      </c>
      <c r="O341" s="236">
        <f t="shared" si="180"/>
        <v>100</v>
      </c>
      <c r="P341" s="258">
        <f t="shared" si="233"/>
        <v>2940000</v>
      </c>
      <c r="Q341" s="258">
        <f t="shared" si="233"/>
        <v>0</v>
      </c>
      <c r="R341" s="258">
        <f t="shared" si="233"/>
        <v>0</v>
      </c>
      <c r="S341" s="258">
        <f t="shared" si="233"/>
        <v>0</v>
      </c>
      <c r="T341" s="258">
        <f t="shared" si="233"/>
        <v>0</v>
      </c>
      <c r="U341" s="254"/>
      <c r="V341" s="254"/>
    </row>
    <row r="342" spans="2:22" x14ac:dyDescent="0.25">
      <c r="B342" s="234" t="s">
        <v>452</v>
      </c>
      <c r="C342" s="234" t="s">
        <v>320</v>
      </c>
      <c r="D342" s="233"/>
      <c r="E342" s="260" t="s">
        <v>65</v>
      </c>
      <c r="F342" s="304"/>
      <c r="G342" s="254"/>
      <c r="H342" s="254"/>
      <c r="I342" s="258">
        <f t="shared" ref="I342" si="234">I343+I345</f>
        <v>2940000</v>
      </c>
      <c r="J342" s="254"/>
      <c r="K342" s="254"/>
      <c r="L342" s="254"/>
      <c r="M342" s="254"/>
      <c r="N342" s="258">
        <f t="shared" ref="N342:T342" si="235">N343+N345</f>
        <v>2940000</v>
      </c>
      <c r="O342" s="236">
        <f t="shared" si="180"/>
        <v>100</v>
      </c>
      <c r="P342" s="258">
        <f t="shared" si="235"/>
        <v>2940000</v>
      </c>
      <c r="Q342" s="258">
        <f t="shared" si="235"/>
        <v>0</v>
      </c>
      <c r="R342" s="258">
        <f t="shared" si="235"/>
        <v>0</v>
      </c>
      <c r="S342" s="258">
        <f t="shared" si="235"/>
        <v>0</v>
      </c>
      <c r="T342" s="258">
        <f t="shared" si="235"/>
        <v>0</v>
      </c>
      <c r="U342" s="254"/>
      <c r="V342" s="254"/>
    </row>
    <row r="343" spans="2:22" x14ac:dyDescent="0.25">
      <c r="B343" s="238" t="s">
        <v>452</v>
      </c>
      <c r="C343" s="238" t="s">
        <v>321</v>
      </c>
      <c r="D343" s="237"/>
      <c r="E343" s="262" t="s">
        <v>322</v>
      </c>
      <c r="F343" s="314"/>
      <c r="G343" s="254"/>
      <c r="H343" s="254"/>
      <c r="I343" s="263">
        <f t="shared" ref="I343" si="236">SUM(I344)</f>
        <v>1440000</v>
      </c>
      <c r="J343" s="254"/>
      <c r="K343" s="254"/>
      <c r="L343" s="254"/>
      <c r="M343" s="254"/>
      <c r="N343" s="263">
        <f t="shared" ref="N343:T343" si="237">SUM(N344)</f>
        <v>1440000</v>
      </c>
      <c r="O343" s="236">
        <f t="shared" si="180"/>
        <v>100</v>
      </c>
      <c r="P343" s="263">
        <f t="shared" si="237"/>
        <v>1440000</v>
      </c>
      <c r="Q343" s="263">
        <f t="shared" si="237"/>
        <v>0</v>
      </c>
      <c r="R343" s="263">
        <f t="shared" si="237"/>
        <v>0</v>
      </c>
      <c r="S343" s="263">
        <f t="shared" si="237"/>
        <v>0</v>
      </c>
      <c r="T343" s="263">
        <f t="shared" si="237"/>
        <v>0</v>
      </c>
      <c r="U343" s="254"/>
      <c r="V343" s="254"/>
    </row>
    <row r="344" spans="2:22" ht="26.25" customHeight="1" x14ac:dyDescent="0.25">
      <c r="B344" s="243" t="s">
        <v>452</v>
      </c>
      <c r="C344" s="243" t="s">
        <v>329</v>
      </c>
      <c r="D344" s="242"/>
      <c r="E344" s="266" t="s">
        <v>330</v>
      </c>
      <c r="F344" s="297"/>
      <c r="G344" s="254"/>
      <c r="H344" s="254"/>
      <c r="I344" s="265">
        <v>1440000</v>
      </c>
      <c r="J344" s="254"/>
      <c r="K344" s="254"/>
      <c r="L344" s="254"/>
      <c r="M344" s="254"/>
      <c r="N344" s="265">
        <v>1440000</v>
      </c>
      <c r="O344" s="236">
        <f t="shared" si="180"/>
        <v>100</v>
      </c>
      <c r="P344" s="265">
        <v>1440000</v>
      </c>
      <c r="Q344" s="265"/>
      <c r="R344" s="265"/>
      <c r="S344" s="265"/>
      <c r="T344" s="265"/>
      <c r="U344" s="254"/>
      <c r="V344" s="254"/>
    </row>
    <row r="345" spans="2:22" x14ac:dyDescent="0.25">
      <c r="B345" s="238" t="s">
        <v>452</v>
      </c>
      <c r="C345" s="238" t="s">
        <v>331</v>
      </c>
      <c r="D345" s="237"/>
      <c r="E345" s="262" t="s">
        <v>79</v>
      </c>
      <c r="F345" s="314"/>
      <c r="G345" s="254"/>
      <c r="H345" s="254"/>
      <c r="I345" s="263">
        <f t="shared" ref="I345" si="238">SUM(I346:I347)</f>
        <v>1500000</v>
      </c>
      <c r="J345" s="254"/>
      <c r="K345" s="254"/>
      <c r="L345" s="254"/>
      <c r="M345" s="254"/>
      <c r="N345" s="263">
        <f t="shared" ref="N345:T345" si="239">SUM(N346:N347)</f>
        <v>1500000</v>
      </c>
      <c r="O345" s="236">
        <f t="shared" si="180"/>
        <v>100</v>
      </c>
      <c r="P345" s="263">
        <f t="shared" si="239"/>
        <v>1500000</v>
      </c>
      <c r="Q345" s="263">
        <f t="shared" si="239"/>
        <v>0</v>
      </c>
      <c r="R345" s="263">
        <f t="shared" si="239"/>
        <v>0</v>
      </c>
      <c r="S345" s="263">
        <f t="shared" si="239"/>
        <v>0</v>
      </c>
      <c r="T345" s="263">
        <f t="shared" si="239"/>
        <v>0</v>
      </c>
      <c r="U345" s="254"/>
      <c r="V345" s="254"/>
    </row>
    <row r="346" spans="2:22" ht="25.5" x14ac:dyDescent="0.25">
      <c r="B346" s="243" t="s">
        <v>452</v>
      </c>
      <c r="C346" s="243" t="s">
        <v>428</v>
      </c>
      <c r="D346" s="242"/>
      <c r="E346" s="266" t="s">
        <v>429</v>
      </c>
      <c r="F346" s="297"/>
      <c r="G346" s="254"/>
      <c r="H346" s="254"/>
      <c r="I346" s="265">
        <v>450000</v>
      </c>
      <c r="J346" s="254"/>
      <c r="K346" s="254"/>
      <c r="L346" s="254"/>
      <c r="M346" s="254"/>
      <c r="N346" s="265">
        <v>450000</v>
      </c>
      <c r="O346" s="236">
        <f t="shared" ref="O346:O424" si="240">N346/I346*100</f>
        <v>100</v>
      </c>
      <c r="P346" s="265">
        <v>450000</v>
      </c>
      <c r="Q346" s="265"/>
      <c r="R346" s="265"/>
      <c r="S346" s="265"/>
      <c r="T346" s="265"/>
      <c r="U346" s="254"/>
      <c r="V346" s="254"/>
    </row>
    <row r="347" spans="2:22" ht="25.5" x14ac:dyDescent="0.25">
      <c r="B347" s="243" t="s">
        <v>452</v>
      </c>
      <c r="C347" s="243" t="s">
        <v>430</v>
      </c>
      <c r="D347" s="242"/>
      <c r="E347" s="266" t="s">
        <v>431</v>
      </c>
      <c r="F347" s="297"/>
      <c r="G347" s="254"/>
      <c r="H347" s="254"/>
      <c r="I347" s="265">
        <v>1050000</v>
      </c>
      <c r="J347" s="254"/>
      <c r="K347" s="254"/>
      <c r="L347" s="254"/>
      <c r="M347" s="254"/>
      <c r="N347" s="265">
        <v>1050000</v>
      </c>
      <c r="O347" s="236">
        <f t="shared" si="240"/>
        <v>100</v>
      </c>
      <c r="P347" s="265">
        <v>1050000</v>
      </c>
      <c r="Q347" s="265"/>
      <c r="R347" s="265"/>
      <c r="S347" s="265"/>
      <c r="T347" s="265"/>
      <c r="U347" s="254"/>
      <c r="V347" s="254"/>
    </row>
    <row r="348" spans="2:22" ht="13.5" customHeight="1" x14ac:dyDescent="0.25">
      <c r="B348" s="243"/>
      <c r="C348" s="243"/>
      <c r="D348" s="242"/>
      <c r="E348" s="266"/>
      <c r="F348" s="297"/>
      <c r="G348" s="254"/>
      <c r="H348" s="254"/>
      <c r="I348" s="265"/>
      <c r="J348" s="254"/>
      <c r="K348" s="254"/>
      <c r="L348" s="254"/>
      <c r="M348" s="254"/>
      <c r="N348" s="265"/>
      <c r="O348" s="236"/>
      <c r="P348" s="265"/>
      <c r="Q348" s="265"/>
      <c r="R348" s="265"/>
      <c r="S348" s="265"/>
      <c r="T348" s="265"/>
      <c r="U348" s="254"/>
      <c r="V348" s="254"/>
    </row>
    <row r="349" spans="2:22" ht="33.75" hidden="1" x14ac:dyDescent="0.25">
      <c r="B349" s="234" t="s">
        <v>454</v>
      </c>
      <c r="C349" s="256"/>
      <c r="D349" s="233"/>
      <c r="E349" s="260" t="s">
        <v>887</v>
      </c>
      <c r="F349" s="304"/>
      <c r="G349" s="254"/>
      <c r="H349" s="254"/>
      <c r="I349" s="258">
        <f t="shared" ref="I349:I350" si="241">I350</f>
        <v>0</v>
      </c>
      <c r="J349" s="254"/>
      <c r="K349" s="254"/>
      <c r="L349" s="254"/>
      <c r="M349" s="254"/>
      <c r="N349" s="258">
        <f t="shared" ref="N349:T350" si="242">N350</f>
        <v>0</v>
      </c>
      <c r="O349" s="236" t="e">
        <f t="shared" si="240"/>
        <v>#DIV/0!</v>
      </c>
      <c r="P349" s="258">
        <f t="shared" si="242"/>
        <v>0</v>
      </c>
      <c r="Q349" s="258">
        <f t="shared" si="242"/>
        <v>0</v>
      </c>
      <c r="R349" s="258">
        <f t="shared" si="242"/>
        <v>0</v>
      </c>
      <c r="S349" s="258">
        <f t="shared" si="242"/>
        <v>0</v>
      </c>
      <c r="T349" s="258">
        <f t="shared" si="242"/>
        <v>0</v>
      </c>
      <c r="U349" s="254"/>
      <c r="V349" s="254"/>
    </row>
    <row r="350" spans="2:22" hidden="1" x14ac:dyDescent="0.25">
      <c r="B350" s="234" t="s">
        <v>454</v>
      </c>
      <c r="C350" s="234" t="s">
        <v>363</v>
      </c>
      <c r="D350" s="233"/>
      <c r="E350" s="260" t="s">
        <v>66</v>
      </c>
      <c r="F350" s="304"/>
      <c r="G350" s="254"/>
      <c r="H350" s="254"/>
      <c r="I350" s="258">
        <f t="shared" si="241"/>
        <v>0</v>
      </c>
      <c r="J350" s="254"/>
      <c r="K350" s="254"/>
      <c r="L350" s="254"/>
      <c r="M350" s="254"/>
      <c r="N350" s="258">
        <f t="shared" si="242"/>
        <v>0</v>
      </c>
      <c r="O350" s="236" t="e">
        <f t="shared" si="240"/>
        <v>#DIV/0!</v>
      </c>
      <c r="P350" s="258">
        <f t="shared" si="242"/>
        <v>0</v>
      </c>
      <c r="Q350" s="258">
        <f t="shared" si="242"/>
        <v>0</v>
      </c>
      <c r="R350" s="258">
        <f t="shared" si="242"/>
        <v>0</v>
      </c>
      <c r="S350" s="258">
        <f t="shared" si="242"/>
        <v>0</v>
      </c>
      <c r="T350" s="258">
        <f t="shared" si="242"/>
        <v>0</v>
      </c>
      <c r="U350" s="254"/>
      <c r="V350" s="254"/>
    </row>
    <row r="351" spans="2:22" ht="3.75" hidden="1" customHeight="1" x14ac:dyDescent="0.25">
      <c r="B351" s="238" t="s">
        <v>454</v>
      </c>
      <c r="C351" s="238" t="s">
        <v>401</v>
      </c>
      <c r="D351" s="237"/>
      <c r="E351" s="262" t="s">
        <v>880</v>
      </c>
      <c r="F351" s="314"/>
      <c r="G351" s="254"/>
      <c r="H351" s="254"/>
      <c r="I351" s="263">
        <f t="shared" ref="I351" si="243">SUM(I352:I354)</f>
        <v>0</v>
      </c>
      <c r="J351" s="254"/>
      <c r="K351" s="254"/>
      <c r="L351" s="254"/>
      <c r="M351" s="254"/>
      <c r="N351" s="263">
        <f t="shared" ref="N351:T351" si="244">SUM(N352:N354)</f>
        <v>0</v>
      </c>
      <c r="O351" s="236" t="e">
        <f t="shared" si="240"/>
        <v>#DIV/0!</v>
      </c>
      <c r="P351" s="263">
        <f t="shared" si="244"/>
        <v>0</v>
      </c>
      <c r="Q351" s="263">
        <f t="shared" si="244"/>
        <v>0</v>
      </c>
      <c r="R351" s="263">
        <f t="shared" si="244"/>
        <v>0</v>
      </c>
      <c r="S351" s="263">
        <f t="shared" si="244"/>
        <v>0</v>
      </c>
      <c r="T351" s="263">
        <f t="shared" si="244"/>
        <v>0</v>
      </c>
      <c r="U351" s="254"/>
      <c r="V351" s="254"/>
    </row>
    <row r="352" spans="2:22" ht="25.5" hidden="1" x14ac:dyDescent="0.25">
      <c r="B352" s="243" t="s">
        <v>454</v>
      </c>
      <c r="C352" s="243" t="s">
        <v>872</v>
      </c>
      <c r="D352" s="242"/>
      <c r="E352" s="266" t="s">
        <v>881</v>
      </c>
      <c r="F352" s="297"/>
      <c r="G352" s="254"/>
      <c r="H352" s="254"/>
      <c r="I352" s="265">
        <v>0</v>
      </c>
      <c r="J352" s="254"/>
      <c r="K352" s="254"/>
      <c r="L352" s="254"/>
      <c r="M352" s="254"/>
      <c r="N352" s="265">
        <v>0</v>
      </c>
      <c r="O352" s="236" t="e">
        <f t="shared" si="240"/>
        <v>#DIV/0!</v>
      </c>
      <c r="P352" s="265">
        <v>0</v>
      </c>
      <c r="Q352" s="265">
        <v>0</v>
      </c>
      <c r="R352" s="265">
        <v>0</v>
      </c>
      <c r="S352" s="265">
        <v>0</v>
      </c>
      <c r="T352" s="265">
        <v>0</v>
      </c>
      <c r="U352" s="254"/>
      <c r="V352" s="254"/>
    </row>
    <row r="353" spans="2:22" ht="25.5" hidden="1" x14ac:dyDescent="0.25">
      <c r="B353" s="243" t="s">
        <v>454</v>
      </c>
      <c r="C353" s="243" t="s">
        <v>402</v>
      </c>
      <c r="D353" s="242"/>
      <c r="E353" s="266" t="s">
        <v>882</v>
      </c>
      <c r="F353" s="297"/>
      <c r="G353" s="254"/>
      <c r="H353" s="254"/>
      <c r="I353" s="265">
        <v>0</v>
      </c>
      <c r="J353" s="254"/>
      <c r="K353" s="254"/>
      <c r="L353" s="254"/>
      <c r="M353" s="254"/>
      <c r="N353" s="265">
        <v>0</v>
      </c>
      <c r="O353" s="236" t="e">
        <f t="shared" si="240"/>
        <v>#DIV/0!</v>
      </c>
      <c r="P353" s="265">
        <v>0</v>
      </c>
      <c r="Q353" s="265">
        <v>0</v>
      </c>
      <c r="R353" s="265">
        <v>0</v>
      </c>
      <c r="S353" s="265">
        <v>0</v>
      </c>
      <c r="T353" s="265">
        <v>0</v>
      </c>
      <c r="U353" s="254"/>
      <c r="V353" s="254"/>
    </row>
    <row r="354" spans="2:22" ht="25.5" hidden="1" x14ac:dyDescent="0.25">
      <c r="B354" s="243" t="s">
        <v>454</v>
      </c>
      <c r="C354" s="243" t="s">
        <v>883</v>
      </c>
      <c r="D354" s="242"/>
      <c r="E354" s="266" t="s">
        <v>884</v>
      </c>
      <c r="F354" s="297"/>
      <c r="G354" s="254"/>
      <c r="H354" s="254"/>
      <c r="I354" s="265">
        <v>0</v>
      </c>
      <c r="J354" s="254"/>
      <c r="K354" s="254"/>
      <c r="L354" s="254"/>
      <c r="M354" s="254"/>
      <c r="N354" s="265">
        <v>0</v>
      </c>
      <c r="O354" s="236" t="e">
        <f t="shared" si="240"/>
        <v>#DIV/0!</v>
      </c>
      <c r="P354" s="265">
        <v>0</v>
      </c>
      <c r="Q354" s="265">
        <v>0</v>
      </c>
      <c r="R354" s="265">
        <v>0</v>
      </c>
      <c r="S354" s="265">
        <v>0</v>
      </c>
      <c r="T354" s="265">
        <v>0</v>
      </c>
      <c r="U354" s="254"/>
      <c r="V354" s="254"/>
    </row>
    <row r="355" spans="2:22" hidden="1" x14ac:dyDescent="0.25">
      <c r="B355" s="243"/>
      <c r="C355" s="243"/>
      <c r="D355" s="242"/>
      <c r="E355" s="264"/>
      <c r="F355" s="295"/>
      <c r="G355" s="254"/>
      <c r="H355" s="254"/>
      <c r="I355" s="265"/>
      <c r="J355" s="254"/>
      <c r="K355" s="254"/>
      <c r="L355" s="254"/>
      <c r="M355" s="254"/>
      <c r="N355" s="265"/>
      <c r="O355" s="236"/>
      <c r="P355" s="265"/>
      <c r="Q355" s="265"/>
      <c r="R355" s="265"/>
      <c r="S355" s="265"/>
      <c r="T355" s="265"/>
      <c r="U355" s="254"/>
      <c r="V355" s="254"/>
    </row>
    <row r="356" spans="2:22" ht="22.5" hidden="1" x14ac:dyDescent="0.25">
      <c r="B356" s="234" t="s">
        <v>455</v>
      </c>
      <c r="C356" s="256"/>
      <c r="D356" s="233"/>
      <c r="E356" s="260" t="s">
        <v>456</v>
      </c>
      <c r="F356" s="304"/>
      <c r="G356" s="254"/>
      <c r="H356" s="254"/>
      <c r="I356" s="258">
        <f t="shared" ref="I356" si="245">I357</f>
        <v>0</v>
      </c>
      <c r="J356" s="254"/>
      <c r="K356" s="254"/>
      <c r="L356" s="254"/>
      <c r="M356" s="254"/>
      <c r="N356" s="258">
        <f t="shared" ref="N356:T356" si="246">N357</f>
        <v>0</v>
      </c>
      <c r="O356" s="236" t="e">
        <f t="shared" si="240"/>
        <v>#DIV/0!</v>
      </c>
      <c r="P356" s="258">
        <f t="shared" si="246"/>
        <v>0</v>
      </c>
      <c r="Q356" s="258">
        <f t="shared" si="246"/>
        <v>0</v>
      </c>
      <c r="R356" s="258">
        <f t="shared" si="246"/>
        <v>0</v>
      </c>
      <c r="S356" s="258">
        <f t="shared" si="246"/>
        <v>0</v>
      </c>
      <c r="T356" s="258">
        <f t="shared" si="246"/>
        <v>0</v>
      </c>
      <c r="U356" s="254"/>
      <c r="V356" s="254"/>
    </row>
    <row r="357" spans="2:22" hidden="1" x14ac:dyDescent="0.25">
      <c r="B357" s="234" t="s">
        <v>455</v>
      </c>
      <c r="C357" s="234" t="s">
        <v>320</v>
      </c>
      <c r="D357" s="233"/>
      <c r="E357" s="260" t="s">
        <v>65</v>
      </c>
      <c r="F357" s="304"/>
      <c r="G357" s="254"/>
      <c r="H357" s="254"/>
      <c r="I357" s="258">
        <f t="shared" ref="I357" si="247">I358+I362</f>
        <v>0</v>
      </c>
      <c r="J357" s="254"/>
      <c r="K357" s="254"/>
      <c r="L357" s="254"/>
      <c r="M357" s="254"/>
      <c r="N357" s="258">
        <f t="shared" ref="N357:T357" si="248">N358+N362</f>
        <v>0</v>
      </c>
      <c r="O357" s="236" t="e">
        <f t="shared" si="240"/>
        <v>#DIV/0!</v>
      </c>
      <c r="P357" s="258">
        <f t="shared" si="248"/>
        <v>0</v>
      </c>
      <c r="Q357" s="258">
        <f t="shared" si="248"/>
        <v>0</v>
      </c>
      <c r="R357" s="258">
        <f t="shared" si="248"/>
        <v>0</v>
      </c>
      <c r="S357" s="258">
        <f t="shared" si="248"/>
        <v>0</v>
      </c>
      <c r="T357" s="258">
        <f t="shared" si="248"/>
        <v>0</v>
      </c>
      <c r="U357" s="254"/>
      <c r="V357" s="254"/>
    </row>
    <row r="358" spans="2:22" hidden="1" x14ac:dyDescent="0.25">
      <c r="B358" s="238" t="s">
        <v>455</v>
      </c>
      <c r="C358" s="238" t="s">
        <v>321</v>
      </c>
      <c r="D358" s="237"/>
      <c r="E358" s="262" t="s">
        <v>322</v>
      </c>
      <c r="F358" s="314"/>
      <c r="G358" s="254"/>
      <c r="H358" s="254"/>
      <c r="I358" s="263">
        <f t="shared" ref="I358" si="249">SUM(I359:I361)</f>
        <v>0</v>
      </c>
      <c r="J358" s="254"/>
      <c r="K358" s="254"/>
      <c r="L358" s="254"/>
      <c r="M358" s="254"/>
      <c r="N358" s="263">
        <f t="shared" ref="N358:T358" si="250">SUM(N359:N361)</f>
        <v>0</v>
      </c>
      <c r="O358" s="236" t="e">
        <f t="shared" si="240"/>
        <v>#DIV/0!</v>
      </c>
      <c r="P358" s="263">
        <f t="shared" si="250"/>
        <v>0</v>
      </c>
      <c r="Q358" s="263">
        <f t="shared" si="250"/>
        <v>0</v>
      </c>
      <c r="R358" s="263">
        <f t="shared" si="250"/>
        <v>0</v>
      </c>
      <c r="S358" s="263">
        <f t="shared" si="250"/>
        <v>0</v>
      </c>
      <c r="T358" s="263">
        <f t="shared" si="250"/>
        <v>0</v>
      </c>
      <c r="U358" s="254"/>
      <c r="V358" s="254"/>
    </row>
    <row r="359" spans="2:22" ht="27" hidden="1" customHeight="1" x14ac:dyDescent="0.25">
      <c r="B359" s="243" t="s">
        <v>455</v>
      </c>
      <c r="C359" s="243" t="s">
        <v>323</v>
      </c>
      <c r="D359" s="242"/>
      <c r="E359" s="266" t="s">
        <v>324</v>
      </c>
      <c r="F359" s="297"/>
      <c r="G359" s="254"/>
      <c r="H359" s="254"/>
      <c r="I359" s="265">
        <v>0</v>
      </c>
      <c r="J359" s="254"/>
      <c r="K359" s="254"/>
      <c r="L359" s="254"/>
      <c r="M359" s="254"/>
      <c r="N359" s="265">
        <v>0</v>
      </c>
      <c r="O359" s="236" t="e">
        <f t="shared" si="240"/>
        <v>#DIV/0!</v>
      </c>
      <c r="P359" s="265">
        <v>0</v>
      </c>
      <c r="Q359" s="265">
        <v>0</v>
      </c>
      <c r="R359" s="265">
        <v>0</v>
      </c>
      <c r="S359" s="265">
        <v>0</v>
      </c>
      <c r="T359" s="265">
        <v>0</v>
      </c>
      <c r="U359" s="254"/>
      <c r="V359" s="254"/>
    </row>
    <row r="360" spans="2:22" ht="27" hidden="1" customHeight="1" x14ac:dyDescent="0.25">
      <c r="B360" s="243" t="s">
        <v>455</v>
      </c>
      <c r="C360" s="243" t="s">
        <v>327</v>
      </c>
      <c r="D360" s="242"/>
      <c r="E360" s="266" t="s">
        <v>328</v>
      </c>
      <c r="F360" s="297"/>
      <c r="G360" s="254"/>
      <c r="H360" s="254"/>
      <c r="I360" s="265">
        <v>0</v>
      </c>
      <c r="J360" s="254"/>
      <c r="K360" s="254"/>
      <c r="L360" s="254"/>
      <c r="M360" s="254"/>
      <c r="N360" s="265">
        <v>0</v>
      </c>
      <c r="O360" s="236" t="e">
        <f t="shared" si="240"/>
        <v>#DIV/0!</v>
      </c>
      <c r="P360" s="265">
        <v>0</v>
      </c>
      <c r="Q360" s="265">
        <v>0</v>
      </c>
      <c r="R360" s="265">
        <v>0</v>
      </c>
      <c r="S360" s="265">
        <v>0</v>
      </c>
      <c r="T360" s="265">
        <v>0</v>
      </c>
      <c r="U360" s="254"/>
      <c r="V360" s="254"/>
    </row>
    <row r="361" spans="2:22" ht="25.5" hidden="1" customHeight="1" x14ac:dyDescent="0.25">
      <c r="B361" s="243" t="s">
        <v>455</v>
      </c>
      <c r="C361" s="243" t="s">
        <v>329</v>
      </c>
      <c r="D361" s="242"/>
      <c r="E361" s="266" t="s">
        <v>330</v>
      </c>
      <c r="F361" s="297"/>
      <c r="G361" s="254"/>
      <c r="H361" s="254"/>
      <c r="I361" s="265">
        <v>0</v>
      </c>
      <c r="J361" s="254"/>
      <c r="K361" s="254"/>
      <c r="L361" s="254"/>
      <c r="M361" s="254"/>
      <c r="N361" s="265">
        <v>0</v>
      </c>
      <c r="O361" s="236" t="e">
        <f t="shared" si="240"/>
        <v>#DIV/0!</v>
      </c>
      <c r="P361" s="265">
        <v>0</v>
      </c>
      <c r="Q361" s="265">
        <v>0</v>
      </c>
      <c r="R361" s="265">
        <v>0</v>
      </c>
      <c r="S361" s="265">
        <v>0</v>
      </c>
      <c r="T361" s="265">
        <v>0</v>
      </c>
      <c r="U361" s="254"/>
      <c r="V361" s="254"/>
    </row>
    <row r="362" spans="2:22" hidden="1" x14ac:dyDescent="0.25">
      <c r="B362" s="238" t="s">
        <v>455</v>
      </c>
      <c r="C362" s="238" t="s">
        <v>331</v>
      </c>
      <c r="D362" s="237"/>
      <c r="E362" s="262" t="s">
        <v>79</v>
      </c>
      <c r="F362" s="314"/>
      <c r="G362" s="254"/>
      <c r="H362" s="254"/>
      <c r="I362" s="263">
        <f t="shared" ref="I362" si="251">SUM(I363)</f>
        <v>0</v>
      </c>
      <c r="J362" s="254"/>
      <c r="K362" s="254"/>
      <c r="L362" s="254"/>
      <c r="M362" s="254"/>
      <c r="N362" s="263">
        <f t="shared" ref="N362:T362" si="252">SUM(N363)</f>
        <v>0</v>
      </c>
      <c r="O362" s="236" t="e">
        <f t="shared" si="240"/>
        <v>#DIV/0!</v>
      </c>
      <c r="P362" s="263">
        <f t="shared" si="252"/>
        <v>0</v>
      </c>
      <c r="Q362" s="263">
        <f t="shared" si="252"/>
        <v>0</v>
      </c>
      <c r="R362" s="263">
        <f t="shared" si="252"/>
        <v>0</v>
      </c>
      <c r="S362" s="263">
        <f t="shared" si="252"/>
        <v>0</v>
      </c>
      <c r="T362" s="263">
        <f t="shared" si="252"/>
        <v>0</v>
      </c>
      <c r="U362" s="254"/>
      <c r="V362" s="254"/>
    </row>
    <row r="363" spans="2:22" ht="25.5" hidden="1" x14ac:dyDescent="0.25">
      <c r="B363" s="278" t="s">
        <v>455</v>
      </c>
      <c r="C363" s="278" t="s">
        <v>428</v>
      </c>
      <c r="D363" s="247"/>
      <c r="E363" s="290" t="s">
        <v>429</v>
      </c>
      <c r="F363" s="475"/>
      <c r="G363" s="254"/>
      <c r="H363" s="254"/>
      <c r="I363" s="265">
        <v>0</v>
      </c>
      <c r="J363" s="254"/>
      <c r="K363" s="254"/>
      <c r="L363" s="254"/>
      <c r="M363" s="254"/>
      <c r="N363" s="265">
        <v>0</v>
      </c>
      <c r="O363" s="236" t="e">
        <f t="shared" si="240"/>
        <v>#DIV/0!</v>
      </c>
      <c r="P363" s="265">
        <v>0</v>
      </c>
      <c r="Q363" s="265">
        <v>0</v>
      </c>
      <c r="R363" s="265">
        <v>0</v>
      </c>
      <c r="S363" s="265">
        <v>0</v>
      </c>
      <c r="T363" s="265">
        <v>0</v>
      </c>
      <c r="U363" s="254"/>
      <c r="V363" s="254"/>
    </row>
    <row r="364" spans="2:22" x14ac:dyDescent="0.25">
      <c r="B364" s="271"/>
      <c r="C364" s="271"/>
      <c r="D364" s="272"/>
      <c r="E364" s="273"/>
      <c r="F364" s="297"/>
      <c r="G364" s="254"/>
      <c r="H364" s="254"/>
      <c r="I364" s="265"/>
      <c r="J364" s="254"/>
      <c r="K364" s="254"/>
      <c r="L364" s="254"/>
      <c r="M364" s="254"/>
      <c r="N364" s="265"/>
      <c r="O364" s="236"/>
      <c r="P364" s="265"/>
      <c r="Q364" s="265"/>
      <c r="R364" s="265"/>
      <c r="S364" s="265"/>
      <c r="T364" s="265"/>
      <c r="U364" s="254"/>
      <c r="V364" s="254"/>
    </row>
    <row r="365" spans="2:22" ht="22.5" x14ac:dyDescent="0.25">
      <c r="B365" s="234" t="s">
        <v>888</v>
      </c>
      <c r="C365" s="234"/>
      <c r="D365" s="233"/>
      <c r="E365" s="260" t="s">
        <v>889</v>
      </c>
      <c r="F365" s="304" t="s">
        <v>1932</v>
      </c>
      <c r="G365" s="254"/>
      <c r="H365" s="254"/>
      <c r="I365" s="258">
        <f t="shared" ref="I365" si="253">I366</f>
        <v>2590000</v>
      </c>
      <c r="J365" s="254"/>
      <c r="K365" s="254"/>
      <c r="L365" s="254"/>
      <c r="M365" s="254"/>
      <c r="N365" s="258">
        <f t="shared" ref="N365:T365" si="254">N366</f>
        <v>2590000</v>
      </c>
      <c r="O365" s="236">
        <f t="shared" si="240"/>
        <v>100</v>
      </c>
      <c r="P365" s="258">
        <f t="shared" si="254"/>
        <v>2590000</v>
      </c>
      <c r="Q365" s="258">
        <f t="shared" si="254"/>
        <v>0</v>
      </c>
      <c r="R365" s="258">
        <f t="shared" si="254"/>
        <v>0</v>
      </c>
      <c r="S365" s="258">
        <f t="shared" si="254"/>
        <v>0</v>
      </c>
      <c r="T365" s="258">
        <f t="shared" si="254"/>
        <v>0</v>
      </c>
      <c r="U365" s="254"/>
      <c r="V365" s="254"/>
    </row>
    <row r="366" spans="2:22" x14ac:dyDescent="0.25">
      <c r="B366" s="234" t="s">
        <v>888</v>
      </c>
      <c r="C366" s="234" t="s">
        <v>320</v>
      </c>
      <c r="D366" s="233"/>
      <c r="E366" s="260" t="s">
        <v>65</v>
      </c>
      <c r="F366" s="304"/>
      <c r="G366" s="254"/>
      <c r="H366" s="254"/>
      <c r="I366" s="258">
        <f t="shared" ref="I366" si="255">I367+I370</f>
        <v>2590000</v>
      </c>
      <c r="J366" s="254"/>
      <c r="K366" s="254"/>
      <c r="L366" s="254"/>
      <c r="M366" s="254"/>
      <c r="N366" s="258">
        <f t="shared" ref="N366:T366" si="256">N367+N370</f>
        <v>2590000</v>
      </c>
      <c r="O366" s="236">
        <f t="shared" si="240"/>
        <v>100</v>
      </c>
      <c r="P366" s="258">
        <f t="shared" si="256"/>
        <v>2590000</v>
      </c>
      <c r="Q366" s="258">
        <f t="shared" si="256"/>
        <v>0</v>
      </c>
      <c r="R366" s="258">
        <f t="shared" si="256"/>
        <v>0</v>
      </c>
      <c r="S366" s="258">
        <f t="shared" si="256"/>
        <v>0</v>
      </c>
      <c r="T366" s="258">
        <f t="shared" si="256"/>
        <v>0</v>
      </c>
      <c r="U366" s="254"/>
      <c r="V366" s="254"/>
    </row>
    <row r="367" spans="2:22" ht="14.25" customHeight="1" x14ac:dyDescent="0.25">
      <c r="B367" s="238" t="s">
        <v>888</v>
      </c>
      <c r="C367" s="238" t="s">
        <v>321</v>
      </c>
      <c r="D367" s="237"/>
      <c r="E367" s="262" t="s">
        <v>322</v>
      </c>
      <c r="F367" s="314"/>
      <c r="G367" s="254"/>
      <c r="H367" s="254"/>
      <c r="I367" s="263">
        <f t="shared" ref="I367" si="257">SUM(I368:I369)</f>
        <v>1240000</v>
      </c>
      <c r="J367" s="254"/>
      <c r="K367" s="254"/>
      <c r="L367" s="254"/>
      <c r="M367" s="254"/>
      <c r="N367" s="263">
        <f t="shared" ref="N367:T367" si="258">SUM(N368:N369)</f>
        <v>1240000</v>
      </c>
      <c r="O367" s="236">
        <f t="shared" si="240"/>
        <v>100</v>
      </c>
      <c r="P367" s="263">
        <f t="shared" si="258"/>
        <v>1240000</v>
      </c>
      <c r="Q367" s="263">
        <f t="shared" si="258"/>
        <v>0</v>
      </c>
      <c r="R367" s="263">
        <f t="shared" si="258"/>
        <v>0</v>
      </c>
      <c r="S367" s="263">
        <f t="shared" si="258"/>
        <v>0</v>
      </c>
      <c r="T367" s="263">
        <f t="shared" si="258"/>
        <v>0</v>
      </c>
      <c r="U367" s="254"/>
      <c r="V367" s="254"/>
    </row>
    <row r="368" spans="2:22" ht="24.75" hidden="1" customHeight="1" x14ac:dyDescent="0.25">
      <c r="B368" s="243" t="s">
        <v>888</v>
      </c>
      <c r="C368" s="243" t="s">
        <v>327</v>
      </c>
      <c r="D368" s="242"/>
      <c r="E368" s="266" t="s">
        <v>328</v>
      </c>
      <c r="F368" s="297"/>
      <c r="G368" s="254"/>
      <c r="H368" s="254"/>
      <c r="I368" s="265">
        <v>0</v>
      </c>
      <c r="J368" s="254"/>
      <c r="K368" s="254"/>
      <c r="L368" s="254"/>
      <c r="M368" s="254"/>
      <c r="N368" s="265">
        <v>0</v>
      </c>
      <c r="O368" s="236" t="e">
        <f t="shared" si="240"/>
        <v>#DIV/0!</v>
      </c>
      <c r="P368" s="265">
        <v>0</v>
      </c>
      <c r="Q368" s="265">
        <v>0</v>
      </c>
      <c r="R368" s="265">
        <v>0</v>
      </c>
      <c r="S368" s="265">
        <v>0</v>
      </c>
      <c r="T368" s="265">
        <v>0</v>
      </c>
      <c r="U368" s="254"/>
      <c r="V368" s="254"/>
    </row>
    <row r="369" spans="2:22" ht="25.5" customHeight="1" x14ac:dyDescent="0.25">
      <c r="B369" s="243" t="s">
        <v>888</v>
      </c>
      <c r="C369" s="243" t="s">
        <v>329</v>
      </c>
      <c r="D369" s="242"/>
      <c r="E369" s="266" t="s">
        <v>330</v>
      </c>
      <c r="F369" s="297"/>
      <c r="G369" s="254"/>
      <c r="H369" s="254"/>
      <c r="I369" s="265">
        <v>1240000</v>
      </c>
      <c r="J369" s="254"/>
      <c r="K369" s="254"/>
      <c r="L369" s="254"/>
      <c r="M369" s="254"/>
      <c r="N369" s="265">
        <v>1240000</v>
      </c>
      <c r="O369" s="236">
        <f t="shared" si="240"/>
        <v>100</v>
      </c>
      <c r="P369" s="265">
        <v>1240000</v>
      </c>
      <c r="Q369" s="265"/>
      <c r="R369" s="265"/>
      <c r="S369" s="265"/>
      <c r="T369" s="265"/>
      <c r="U369" s="254"/>
      <c r="V369" s="254"/>
    </row>
    <row r="370" spans="2:22" x14ac:dyDescent="0.25">
      <c r="B370" s="238" t="s">
        <v>888</v>
      </c>
      <c r="C370" s="238" t="s">
        <v>331</v>
      </c>
      <c r="D370" s="237"/>
      <c r="E370" s="262" t="s">
        <v>79</v>
      </c>
      <c r="F370" s="314"/>
      <c r="G370" s="254"/>
      <c r="H370" s="254"/>
      <c r="I370" s="263">
        <f t="shared" ref="I370" si="259">I371+I372</f>
        <v>1350000</v>
      </c>
      <c r="J370" s="254"/>
      <c r="K370" s="254"/>
      <c r="L370" s="254"/>
      <c r="M370" s="254"/>
      <c r="N370" s="263">
        <f t="shared" ref="N370:T370" si="260">N371+N372</f>
        <v>1350000</v>
      </c>
      <c r="O370" s="236">
        <f t="shared" si="240"/>
        <v>100</v>
      </c>
      <c r="P370" s="263">
        <f t="shared" si="260"/>
        <v>1350000</v>
      </c>
      <c r="Q370" s="263">
        <f t="shared" si="260"/>
        <v>0</v>
      </c>
      <c r="R370" s="263">
        <f t="shared" si="260"/>
        <v>0</v>
      </c>
      <c r="S370" s="263">
        <f t="shared" si="260"/>
        <v>0</v>
      </c>
      <c r="T370" s="263">
        <f t="shared" si="260"/>
        <v>0</v>
      </c>
      <c r="U370" s="254"/>
      <c r="V370" s="254"/>
    </row>
    <row r="371" spans="2:22" ht="25.5" x14ac:dyDescent="0.25">
      <c r="B371" s="243" t="s">
        <v>888</v>
      </c>
      <c r="C371" s="243" t="s">
        <v>428</v>
      </c>
      <c r="D371" s="242"/>
      <c r="E371" s="266" t="s">
        <v>429</v>
      </c>
      <c r="F371" s="297"/>
      <c r="G371" s="254"/>
      <c r="H371" s="254"/>
      <c r="I371" s="265">
        <v>450000</v>
      </c>
      <c r="J371" s="254"/>
      <c r="K371" s="254"/>
      <c r="L371" s="254"/>
      <c r="M371" s="254"/>
      <c r="N371" s="265">
        <v>450000</v>
      </c>
      <c r="O371" s="236">
        <f t="shared" si="240"/>
        <v>100</v>
      </c>
      <c r="P371" s="265">
        <v>450000</v>
      </c>
      <c r="Q371" s="265"/>
      <c r="R371" s="265"/>
      <c r="S371" s="265"/>
      <c r="T371" s="265"/>
      <c r="U371" s="254"/>
      <c r="V371" s="254"/>
    </row>
    <row r="372" spans="2:22" ht="25.5" x14ac:dyDescent="0.25">
      <c r="B372" s="243" t="s">
        <v>888</v>
      </c>
      <c r="C372" s="243" t="s">
        <v>430</v>
      </c>
      <c r="D372" s="242"/>
      <c r="E372" s="273" t="s">
        <v>431</v>
      </c>
      <c r="F372" s="297"/>
      <c r="G372" s="254"/>
      <c r="H372" s="254"/>
      <c r="I372" s="265">
        <v>900000</v>
      </c>
      <c r="J372" s="254"/>
      <c r="K372" s="254"/>
      <c r="L372" s="254"/>
      <c r="M372" s="254"/>
      <c r="N372" s="265">
        <v>900000</v>
      </c>
      <c r="O372" s="236">
        <f t="shared" si="240"/>
        <v>100</v>
      </c>
      <c r="P372" s="265">
        <v>900000</v>
      </c>
      <c r="Q372" s="265"/>
      <c r="R372" s="265"/>
      <c r="S372" s="265"/>
      <c r="T372" s="265"/>
      <c r="U372" s="254"/>
      <c r="V372" s="254"/>
    </row>
    <row r="373" spans="2:22" x14ac:dyDescent="0.25">
      <c r="B373" s="243"/>
      <c r="C373" s="243"/>
      <c r="D373" s="242"/>
      <c r="E373" s="266"/>
      <c r="F373" s="297"/>
      <c r="G373" s="254"/>
      <c r="H373" s="254"/>
      <c r="I373" s="265"/>
      <c r="J373" s="254"/>
      <c r="K373" s="254"/>
      <c r="L373" s="254"/>
      <c r="M373" s="254"/>
      <c r="N373" s="265"/>
      <c r="O373" s="236"/>
      <c r="P373" s="265"/>
      <c r="Q373" s="265"/>
      <c r="R373" s="265"/>
      <c r="S373" s="265"/>
      <c r="T373" s="265"/>
      <c r="U373" s="254"/>
      <c r="V373" s="254"/>
    </row>
    <row r="374" spans="2:22" ht="48.75" customHeight="1" x14ac:dyDescent="0.25">
      <c r="B374" s="234" t="s">
        <v>457</v>
      </c>
      <c r="C374" s="256"/>
      <c r="D374" s="233"/>
      <c r="E374" s="260" t="s">
        <v>458</v>
      </c>
      <c r="F374" s="304" t="s">
        <v>1933</v>
      </c>
      <c r="G374" s="254"/>
      <c r="H374" s="254"/>
      <c r="I374" s="258">
        <f t="shared" ref="I374:I376" si="261">I375</f>
        <v>3042000</v>
      </c>
      <c r="J374" s="254"/>
      <c r="K374" s="254"/>
      <c r="L374" s="254"/>
      <c r="M374" s="254"/>
      <c r="N374" s="258">
        <f t="shared" ref="N374:T376" si="262">N375</f>
        <v>3039000</v>
      </c>
      <c r="O374" s="236">
        <f t="shared" si="240"/>
        <v>99.901380670611445</v>
      </c>
      <c r="P374" s="258">
        <f t="shared" si="262"/>
        <v>3039000</v>
      </c>
      <c r="Q374" s="258">
        <f t="shared" si="262"/>
        <v>0</v>
      </c>
      <c r="R374" s="258">
        <f t="shared" si="262"/>
        <v>0</v>
      </c>
      <c r="S374" s="258">
        <f t="shared" si="262"/>
        <v>0</v>
      </c>
      <c r="T374" s="258">
        <f t="shared" si="262"/>
        <v>0</v>
      </c>
      <c r="U374" s="254"/>
      <c r="V374" s="254"/>
    </row>
    <row r="375" spans="2:22" x14ac:dyDescent="0.25">
      <c r="B375" s="234" t="s">
        <v>457</v>
      </c>
      <c r="C375" s="234" t="s">
        <v>320</v>
      </c>
      <c r="D375" s="233"/>
      <c r="E375" s="260" t="s">
        <v>65</v>
      </c>
      <c r="F375" s="304"/>
      <c r="G375" s="254"/>
      <c r="H375" s="254"/>
      <c r="I375" s="258">
        <f t="shared" si="261"/>
        <v>3042000</v>
      </c>
      <c r="J375" s="254"/>
      <c r="K375" s="254"/>
      <c r="L375" s="254"/>
      <c r="M375" s="254"/>
      <c r="N375" s="258">
        <f t="shared" si="262"/>
        <v>3039000</v>
      </c>
      <c r="O375" s="236">
        <f t="shared" si="240"/>
        <v>99.901380670611445</v>
      </c>
      <c r="P375" s="258">
        <f t="shared" si="262"/>
        <v>3039000</v>
      </c>
      <c r="Q375" s="258">
        <f t="shared" si="262"/>
        <v>0</v>
      </c>
      <c r="R375" s="258">
        <f t="shared" si="262"/>
        <v>0</v>
      </c>
      <c r="S375" s="258">
        <f t="shared" si="262"/>
        <v>0</v>
      </c>
      <c r="T375" s="258">
        <f t="shared" si="262"/>
        <v>0</v>
      </c>
      <c r="U375" s="254"/>
      <c r="V375" s="254"/>
    </row>
    <row r="376" spans="2:22" x14ac:dyDescent="0.25">
      <c r="B376" s="238" t="s">
        <v>457</v>
      </c>
      <c r="C376" s="238" t="s">
        <v>370</v>
      </c>
      <c r="D376" s="237"/>
      <c r="E376" s="262" t="s">
        <v>77</v>
      </c>
      <c r="F376" s="314"/>
      <c r="G376" s="254"/>
      <c r="H376" s="254"/>
      <c r="I376" s="263">
        <f t="shared" si="261"/>
        <v>3042000</v>
      </c>
      <c r="J376" s="254"/>
      <c r="K376" s="254"/>
      <c r="L376" s="254"/>
      <c r="M376" s="254"/>
      <c r="N376" s="263">
        <f t="shared" si="262"/>
        <v>3039000</v>
      </c>
      <c r="O376" s="236">
        <f t="shared" si="240"/>
        <v>99.901380670611445</v>
      </c>
      <c r="P376" s="263">
        <f t="shared" si="262"/>
        <v>3039000</v>
      </c>
      <c r="Q376" s="263">
        <f t="shared" si="262"/>
        <v>0</v>
      </c>
      <c r="R376" s="263">
        <f t="shared" si="262"/>
        <v>0</v>
      </c>
      <c r="S376" s="263">
        <f t="shared" si="262"/>
        <v>0</v>
      </c>
      <c r="T376" s="263">
        <f t="shared" si="262"/>
        <v>0</v>
      </c>
      <c r="U376" s="254"/>
      <c r="V376" s="254"/>
    </row>
    <row r="377" spans="2:22" x14ac:dyDescent="0.25">
      <c r="B377" s="243" t="s">
        <v>457</v>
      </c>
      <c r="C377" s="243" t="s">
        <v>890</v>
      </c>
      <c r="D377" s="242"/>
      <c r="E377" s="264" t="s">
        <v>891</v>
      </c>
      <c r="F377" s="295"/>
      <c r="G377" s="254"/>
      <c r="H377" s="254"/>
      <c r="I377" s="265">
        <v>3042000</v>
      </c>
      <c r="J377" s="254"/>
      <c r="K377" s="254"/>
      <c r="L377" s="254"/>
      <c r="M377" s="254"/>
      <c r="N377" s="265">
        <v>3039000</v>
      </c>
      <c r="O377" s="236">
        <f t="shared" si="240"/>
        <v>99.901380670611445</v>
      </c>
      <c r="P377" s="265">
        <f>N377</f>
        <v>3039000</v>
      </c>
      <c r="Q377" s="265"/>
      <c r="R377" s="265"/>
      <c r="S377" s="265"/>
      <c r="T377" s="265"/>
      <c r="U377" s="254"/>
      <c r="V377" s="254"/>
    </row>
    <row r="378" spans="2:22" x14ac:dyDescent="0.25">
      <c r="B378" s="243"/>
      <c r="C378" s="243"/>
      <c r="D378" s="242"/>
      <c r="E378" s="264"/>
      <c r="F378" s="295"/>
      <c r="G378" s="254"/>
      <c r="H378" s="254"/>
      <c r="I378" s="265"/>
      <c r="J378" s="254"/>
      <c r="K378" s="254"/>
      <c r="L378" s="254"/>
      <c r="M378" s="254"/>
      <c r="N378" s="265"/>
      <c r="O378" s="236"/>
      <c r="P378" s="265"/>
      <c r="Q378" s="265"/>
      <c r="R378" s="265"/>
      <c r="S378" s="265"/>
      <c r="T378" s="265"/>
      <c r="U378" s="254"/>
      <c r="V378" s="254"/>
    </row>
    <row r="379" spans="2:22" ht="22.5" x14ac:dyDescent="0.25">
      <c r="B379" s="234" t="s">
        <v>459</v>
      </c>
      <c r="C379" s="256"/>
      <c r="D379" s="233"/>
      <c r="E379" s="260" t="s">
        <v>460</v>
      </c>
      <c r="F379" s="304" t="s">
        <v>1934</v>
      </c>
      <c r="G379" s="254"/>
      <c r="H379" s="254"/>
      <c r="I379" s="258">
        <f t="shared" ref="I379:I380" si="263">I380</f>
        <v>6480000</v>
      </c>
      <c r="J379" s="254"/>
      <c r="K379" s="254"/>
      <c r="L379" s="254"/>
      <c r="M379" s="254"/>
      <c r="N379" s="258">
        <f t="shared" ref="N379:T380" si="264">N380</f>
        <v>6480000</v>
      </c>
      <c r="O379" s="236">
        <f t="shared" si="240"/>
        <v>100</v>
      </c>
      <c r="P379" s="258">
        <f t="shared" si="264"/>
        <v>6480000</v>
      </c>
      <c r="Q379" s="258">
        <f t="shared" si="264"/>
        <v>0</v>
      </c>
      <c r="R379" s="258">
        <f t="shared" si="264"/>
        <v>0</v>
      </c>
      <c r="S379" s="258">
        <f t="shared" si="264"/>
        <v>0</v>
      </c>
      <c r="T379" s="258">
        <f t="shared" si="264"/>
        <v>0</v>
      </c>
      <c r="U379" s="254"/>
      <c r="V379" s="254"/>
    </row>
    <row r="380" spans="2:22" x14ac:dyDescent="0.25">
      <c r="B380" s="234" t="s">
        <v>459</v>
      </c>
      <c r="C380" s="234" t="s">
        <v>320</v>
      </c>
      <c r="D380" s="233"/>
      <c r="E380" s="260" t="s">
        <v>65</v>
      </c>
      <c r="F380" s="304"/>
      <c r="G380" s="254"/>
      <c r="H380" s="254"/>
      <c r="I380" s="258">
        <f t="shared" si="263"/>
        <v>6480000</v>
      </c>
      <c r="J380" s="254"/>
      <c r="K380" s="254"/>
      <c r="L380" s="254"/>
      <c r="M380" s="254"/>
      <c r="N380" s="258">
        <f t="shared" si="264"/>
        <v>6480000</v>
      </c>
      <c r="O380" s="236">
        <f t="shared" si="240"/>
        <v>100</v>
      </c>
      <c r="P380" s="258">
        <f t="shared" si="264"/>
        <v>6480000</v>
      </c>
      <c r="Q380" s="258">
        <f t="shared" si="264"/>
        <v>0</v>
      </c>
      <c r="R380" s="258">
        <f t="shared" si="264"/>
        <v>0</v>
      </c>
      <c r="S380" s="258">
        <f t="shared" si="264"/>
        <v>0</v>
      </c>
      <c r="T380" s="258">
        <f t="shared" si="264"/>
        <v>0</v>
      </c>
      <c r="U380" s="254"/>
      <c r="V380" s="254"/>
    </row>
    <row r="381" spans="2:22" ht="25.5" x14ac:dyDescent="0.25">
      <c r="B381" s="238" t="s">
        <v>459</v>
      </c>
      <c r="C381" s="238" t="s">
        <v>412</v>
      </c>
      <c r="D381" s="237"/>
      <c r="E381" s="262" t="s">
        <v>413</v>
      </c>
      <c r="F381" s="314"/>
      <c r="G381" s="254"/>
      <c r="H381" s="254"/>
      <c r="I381" s="263">
        <f t="shared" ref="I381" si="265">SUM(I382)</f>
        <v>6480000</v>
      </c>
      <c r="J381" s="254"/>
      <c r="K381" s="254"/>
      <c r="L381" s="254"/>
      <c r="M381" s="254"/>
      <c r="N381" s="263">
        <f t="shared" ref="N381:T381" si="266">SUM(N382)</f>
        <v>6480000</v>
      </c>
      <c r="O381" s="236">
        <f t="shared" si="240"/>
        <v>100</v>
      </c>
      <c r="P381" s="263">
        <f t="shared" si="266"/>
        <v>6480000</v>
      </c>
      <c r="Q381" s="263">
        <f t="shared" si="266"/>
        <v>0</v>
      </c>
      <c r="R381" s="263">
        <f t="shared" si="266"/>
        <v>0</v>
      </c>
      <c r="S381" s="263">
        <f t="shared" si="266"/>
        <v>0</v>
      </c>
      <c r="T381" s="263">
        <f t="shared" si="266"/>
        <v>0</v>
      </c>
      <c r="U381" s="254"/>
      <c r="V381" s="254"/>
    </row>
    <row r="382" spans="2:22" ht="25.5" x14ac:dyDescent="0.25">
      <c r="B382" s="243" t="s">
        <v>459</v>
      </c>
      <c r="C382" s="243" t="s">
        <v>414</v>
      </c>
      <c r="D382" s="242"/>
      <c r="E382" s="266" t="s">
        <v>415</v>
      </c>
      <c r="F382" s="297"/>
      <c r="G382" s="254"/>
      <c r="H382" s="254"/>
      <c r="I382" s="265">
        <v>6480000</v>
      </c>
      <c r="J382" s="254"/>
      <c r="K382" s="254"/>
      <c r="L382" s="254"/>
      <c r="M382" s="254"/>
      <c r="N382" s="265">
        <v>6480000</v>
      </c>
      <c r="O382" s="236">
        <f t="shared" si="240"/>
        <v>100</v>
      </c>
      <c r="P382" s="265">
        <v>6480000</v>
      </c>
      <c r="Q382" s="265"/>
      <c r="R382" s="265"/>
      <c r="S382" s="265"/>
      <c r="T382" s="265"/>
      <c r="U382" s="254"/>
      <c r="V382" s="254"/>
    </row>
    <row r="383" spans="2:22" x14ac:dyDescent="0.25">
      <c r="B383" s="243"/>
      <c r="C383" s="243"/>
      <c r="D383" s="242"/>
      <c r="E383" s="266"/>
      <c r="F383" s="297"/>
      <c r="G383" s="254"/>
      <c r="H383" s="254"/>
      <c r="I383" s="265"/>
      <c r="J383" s="254"/>
      <c r="K383" s="254"/>
      <c r="L383" s="254"/>
      <c r="M383" s="254"/>
      <c r="N383" s="265"/>
      <c r="O383" s="236"/>
      <c r="P383" s="265"/>
      <c r="Q383" s="265"/>
      <c r="R383" s="265"/>
      <c r="S383" s="265"/>
      <c r="T383" s="265"/>
      <c r="U383" s="254"/>
      <c r="V383" s="254"/>
    </row>
    <row r="384" spans="2:22" ht="22.5" x14ac:dyDescent="0.25">
      <c r="B384" s="234" t="s">
        <v>461</v>
      </c>
      <c r="C384" s="256"/>
      <c r="D384" s="233"/>
      <c r="E384" s="260" t="s">
        <v>462</v>
      </c>
      <c r="F384" s="304" t="s">
        <v>1935</v>
      </c>
      <c r="G384" s="254"/>
      <c r="H384" s="254"/>
      <c r="I384" s="258">
        <f t="shared" ref="I384" si="267">I385</f>
        <v>19947500</v>
      </c>
      <c r="J384" s="254"/>
      <c r="K384" s="254"/>
      <c r="L384" s="254"/>
      <c r="M384" s="254"/>
      <c r="N384" s="258">
        <f t="shared" ref="N384:T384" si="268">N385</f>
        <v>19947500</v>
      </c>
      <c r="O384" s="236">
        <f t="shared" si="240"/>
        <v>100</v>
      </c>
      <c r="P384" s="258">
        <f t="shared" si="268"/>
        <v>19947500</v>
      </c>
      <c r="Q384" s="258">
        <f t="shared" si="268"/>
        <v>0</v>
      </c>
      <c r="R384" s="258">
        <f t="shared" si="268"/>
        <v>0</v>
      </c>
      <c r="S384" s="258">
        <f t="shared" si="268"/>
        <v>0</v>
      </c>
      <c r="T384" s="258">
        <f t="shared" si="268"/>
        <v>0</v>
      </c>
      <c r="U384" s="254"/>
      <c r="V384" s="254"/>
    </row>
    <row r="385" spans="2:22" x14ac:dyDescent="0.25">
      <c r="B385" s="234" t="s">
        <v>461</v>
      </c>
      <c r="C385" s="234" t="s">
        <v>320</v>
      </c>
      <c r="D385" s="233"/>
      <c r="E385" s="260" t="s">
        <v>65</v>
      </c>
      <c r="F385" s="304"/>
      <c r="G385" s="254"/>
      <c r="H385" s="254"/>
      <c r="I385" s="258">
        <f t="shared" ref="I385" si="269">I386+I390</f>
        <v>19947500</v>
      </c>
      <c r="J385" s="254"/>
      <c r="K385" s="254"/>
      <c r="L385" s="254"/>
      <c r="M385" s="254"/>
      <c r="N385" s="258">
        <f t="shared" ref="N385:T385" si="270">N386+N390</f>
        <v>19947500</v>
      </c>
      <c r="O385" s="236">
        <f t="shared" si="240"/>
        <v>100</v>
      </c>
      <c r="P385" s="258">
        <f t="shared" si="270"/>
        <v>19947500</v>
      </c>
      <c r="Q385" s="258">
        <f t="shared" si="270"/>
        <v>0</v>
      </c>
      <c r="R385" s="258">
        <f t="shared" si="270"/>
        <v>0</v>
      </c>
      <c r="S385" s="258">
        <f t="shared" si="270"/>
        <v>0</v>
      </c>
      <c r="T385" s="258">
        <f t="shared" si="270"/>
        <v>0</v>
      </c>
      <c r="U385" s="254"/>
      <c r="V385" s="254"/>
    </row>
    <row r="386" spans="2:22" x14ac:dyDescent="0.25">
      <c r="B386" s="238" t="s">
        <v>461</v>
      </c>
      <c r="C386" s="238" t="s">
        <v>321</v>
      </c>
      <c r="D386" s="237"/>
      <c r="E386" s="262" t="s">
        <v>322</v>
      </c>
      <c r="F386" s="314"/>
      <c r="G386" s="254"/>
      <c r="H386" s="254"/>
      <c r="I386" s="263">
        <f t="shared" ref="I386" si="271">SUM(I387:I389)</f>
        <v>3567500</v>
      </c>
      <c r="J386" s="254"/>
      <c r="K386" s="254"/>
      <c r="L386" s="254"/>
      <c r="M386" s="254"/>
      <c r="N386" s="263">
        <f t="shared" ref="N386:T386" si="272">SUM(N387:N389)</f>
        <v>3567500</v>
      </c>
      <c r="O386" s="236">
        <f t="shared" si="240"/>
        <v>100</v>
      </c>
      <c r="P386" s="263">
        <f t="shared" si="272"/>
        <v>3567500</v>
      </c>
      <c r="Q386" s="263">
        <f t="shared" si="272"/>
        <v>0</v>
      </c>
      <c r="R386" s="263">
        <f t="shared" si="272"/>
        <v>0</v>
      </c>
      <c r="S386" s="263">
        <f t="shared" si="272"/>
        <v>0</v>
      </c>
      <c r="T386" s="263">
        <f t="shared" si="272"/>
        <v>0</v>
      </c>
      <c r="U386" s="254"/>
      <c r="V386" s="254"/>
    </row>
    <row r="387" spans="2:22" ht="18.75" customHeight="1" x14ac:dyDescent="0.25">
      <c r="B387" s="243" t="s">
        <v>461</v>
      </c>
      <c r="C387" s="243" t="s">
        <v>323</v>
      </c>
      <c r="D387" s="242"/>
      <c r="E387" s="266" t="s">
        <v>324</v>
      </c>
      <c r="F387" s="297"/>
      <c r="G387" s="254"/>
      <c r="H387" s="254"/>
      <c r="I387" s="265">
        <v>100000</v>
      </c>
      <c r="J387" s="254"/>
      <c r="K387" s="254"/>
      <c r="L387" s="254"/>
      <c r="M387" s="254"/>
      <c r="N387" s="265">
        <v>100000</v>
      </c>
      <c r="O387" s="236">
        <f t="shared" si="240"/>
        <v>100</v>
      </c>
      <c r="P387" s="265">
        <v>100000</v>
      </c>
      <c r="Q387" s="265"/>
      <c r="R387" s="265"/>
      <c r="S387" s="265"/>
      <c r="T387" s="265"/>
      <c r="U387" s="254"/>
      <c r="V387" s="254"/>
    </row>
    <row r="388" spans="2:22" ht="18.75" customHeight="1" x14ac:dyDescent="0.25">
      <c r="B388" s="243" t="s">
        <v>461</v>
      </c>
      <c r="C388" s="243" t="s">
        <v>327</v>
      </c>
      <c r="D388" s="242"/>
      <c r="E388" s="266" t="s">
        <v>328</v>
      </c>
      <c r="F388" s="297"/>
      <c r="G388" s="254"/>
      <c r="H388" s="254"/>
      <c r="I388" s="265">
        <v>250000</v>
      </c>
      <c r="J388" s="254"/>
      <c r="K388" s="254"/>
      <c r="L388" s="254"/>
      <c r="M388" s="254"/>
      <c r="N388" s="265">
        <v>250000</v>
      </c>
      <c r="O388" s="236">
        <f t="shared" si="240"/>
        <v>100</v>
      </c>
      <c r="P388" s="265">
        <v>250000</v>
      </c>
      <c r="Q388" s="265"/>
      <c r="R388" s="265"/>
      <c r="S388" s="265"/>
      <c r="T388" s="265"/>
      <c r="U388" s="254"/>
      <c r="V388" s="254"/>
    </row>
    <row r="389" spans="2:22" ht="21" customHeight="1" x14ac:dyDescent="0.25">
      <c r="B389" s="243" t="s">
        <v>461</v>
      </c>
      <c r="C389" s="243" t="s">
        <v>329</v>
      </c>
      <c r="D389" s="242"/>
      <c r="E389" s="266" t="s">
        <v>330</v>
      </c>
      <c r="F389" s="297"/>
      <c r="G389" s="254"/>
      <c r="H389" s="254"/>
      <c r="I389" s="265">
        <v>3217500</v>
      </c>
      <c r="J389" s="254"/>
      <c r="K389" s="254"/>
      <c r="L389" s="254"/>
      <c r="M389" s="254"/>
      <c r="N389" s="265">
        <v>3217500</v>
      </c>
      <c r="O389" s="236">
        <f t="shared" si="240"/>
        <v>100</v>
      </c>
      <c r="P389" s="265">
        <v>3217500</v>
      </c>
      <c r="Q389" s="265"/>
      <c r="R389" s="265"/>
      <c r="S389" s="265"/>
      <c r="T389" s="265"/>
      <c r="U389" s="254"/>
      <c r="V389" s="254"/>
    </row>
    <row r="390" spans="2:22" x14ac:dyDescent="0.25">
      <c r="B390" s="238" t="s">
        <v>461</v>
      </c>
      <c r="C390" s="238" t="s">
        <v>331</v>
      </c>
      <c r="D390" s="237"/>
      <c r="E390" s="268" t="s">
        <v>79</v>
      </c>
      <c r="F390" s="470"/>
      <c r="G390" s="254"/>
      <c r="H390" s="254"/>
      <c r="I390" s="263">
        <f t="shared" ref="I390" si="273">SUM(I391)</f>
        <v>16380000</v>
      </c>
      <c r="J390" s="254"/>
      <c r="K390" s="254"/>
      <c r="L390" s="254"/>
      <c r="M390" s="254"/>
      <c r="N390" s="263">
        <f t="shared" ref="N390:T390" si="274">SUM(N391)</f>
        <v>16380000</v>
      </c>
      <c r="O390" s="236">
        <f t="shared" si="240"/>
        <v>100</v>
      </c>
      <c r="P390" s="263">
        <f t="shared" si="274"/>
        <v>16380000</v>
      </c>
      <c r="Q390" s="263">
        <f t="shared" si="274"/>
        <v>0</v>
      </c>
      <c r="R390" s="263">
        <f t="shared" si="274"/>
        <v>0</v>
      </c>
      <c r="S390" s="263">
        <f t="shared" si="274"/>
        <v>0</v>
      </c>
      <c r="T390" s="263">
        <f t="shared" si="274"/>
        <v>0</v>
      </c>
      <c r="U390" s="254"/>
      <c r="V390" s="254"/>
    </row>
    <row r="391" spans="2:22" x14ac:dyDescent="0.25">
      <c r="B391" s="243" t="s">
        <v>461</v>
      </c>
      <c r="C391" s="243" t="s">
        <v>358</v>
      </c>
      <c r="D391" s="242"/>
      <c r="E391" s="264" t="s">
        <v>359</v>
      </c>
      <c r="F391" s="295"/>
      <c r="G391" s="254"/>
      <c r="H391" s="254"/>
      <c r="I391" s="265">
        <v>16380000</v>
      </c>
      <c r="J391" s="254"/>
      <c r="K391" s="254"/>
      <c r="L391" s="254"/>
      <c r="M391" s="254"/>
      <c r="N391" s="265">
        <v>16380000</v>
      </c>
      <c r="O391" s="236">
        <f t="shared" si="240"/>
        <v>100</v>
      </c>
      <c r="P391" s="265">
        <v>16380000</v>
      </c>
      <c r="Q391" s="265"/>
      <c r="R391" s="265"/>
      <c r="S391" s="265"/>
      <c r="T391" s="265"/>
      <c r="U391" s="254"/>
      <c r="V391" s="254"/>
    </row>
    <row r="392" spans="2:22" ht="30" customHeight="1" x14ac:dyDescent="0.25">
      <c r="B392" s="243"/>
      <c r="C392" s="243"/>
      <c r="D392" s="242"/>
      <c r="E392" s="264"/>
      <c r="F392" s="295"/>
      <c r="G392" s="254"/>
      <c r="H392" s="254"/>
      <c r="I392" s="265"/>
      <c r="J392" s="254"/>
      <c r="K392" s="254"/>
      <c r="L392" s="254"/>
      <c r="M392" s="254"/>
      <c r="N392" s="265"/>
      <c r="O392" s="236"/>
      <c r="P392" s="265"/>
      <c r="Q392" s="265"/>
      <c r="R392" s="265"/>
      <c r="S392" s="265"/>
      <c r="T392" s="265"/>
      <c r="U392" s="254"/>
      <c r="V392" s="254"/>
    </row>
    <row r="393" spans="2:22" ht="15.75" customHeight="1" x14ac:dyDescent="0.25">
      <c r="B393" s="283" t="s">
        <v>463</v>
      </c>
      <c r="C393" s="287"/>
      <c r="D393" s="298" t="s">
        <v>98</v>
      </c>
      <c r="E393" s="299"/>
      <c r="F393" s="469"/>
      <c r="G393" s="254"/>
      <c r="H393" s="254"/>
      <c r="I393" s="258">
        <f>I394+I407</f>
        <v>213000000</v>
      </c>
      <c r="J393" s="254"/>
      <c r="K393" s="254"/>
      <c r="L393" s="254"/>
      <c r="M393" s="254"/>
      <c r="N393" s="258">
        <f>N394+N407</f>
        <v>212946050</v>
      </c>
      <c r="O393" s="236">
        <f t="shared" si="240"/>
        <v>99.974671361502345</v>
      </c>
      <c r="P393" s="258">
        <f t="shared" ref="P393:T393" si="275">P394+P407</f>
        <v>0</v>
      </c>
      <c r="Q393" s="258">
        <f t="shared" si="275"/>
        <v>0</v>
      </c>
      <c r="R393" s="258">
        <f t="shared" si="275"/>
        <v>0</v>
      </c>
      <c r="S393" s="258">
        <f t="shared" si="275"/>
        <v>0</v>
      </c>
      <c r="T393" s="258">
        <f t="shared" si="275"/>
        <v>212946050</v>
      </c>
      <c r="U393" s="254"/>
      <c r="V393" s="254"/>
    </row>
    <row r="394" spans="2:22" ht="22.5" hidden="1" x14ac:dyDescent="0.25">
      <c r="B394" s="234" t="s">
        <v>464</v>
      </c>
      <c r="C394" s="256"/>
      <c r="D394" s="233"/>
      <c r="E394" s="260" t="s">
        <v>465</v>
      </c>
      <c r="F394" s="304"/>
      <c r="G394" s="254"/>
      <c r="H394" s="254"/>
      <c r="I394" s="258">
        <f t="shared" ref="I394" si="276">I395+I401</f>
        <v>0</v>
      </c>
      <c r="J394" s="254"/>
      <c r="K394" s="254"/>
      <c r="L394" s="254"/>
      <c r="M394" s="254"/>
      <c r="N394" s="258">
        <f t="shared" ref="N394:T394" si="277">N395+N401</f>
        <v>0</v>
      </c>
      <c r="O394" s="236" t="e">
        <f t="shared" si="240"/>
        <v>#DIV/0!</v>
      </c>
      <c r="P394" s="258">
        <f t="shared" si="277"/>
        <v>0</v>
      </c>
      <c r="Q394" s="258">
        <f t="shared" si="277"/>
        <v>0</v>
      </c>
      <c r="R394" s="258">
        <f t="shared" si="277"/>
        <v>0</v>
      </c>
      <c r="S394" s="258">
        <f t="shared" si="277"/>
        <v>0</v>
      </c>
      <c r="T394" s="258">
        <f t="shared" si="277"/>
        <v>0</v>
      </c>
      <c r="U394" s="254"/>
      <c r="V394" s="254"/>
    </row>
    <row r="395" spans="2:22" hidden="1" x14ac:dyDescent="0.25">
      <c r="B395" s="234" t="s">
        <v>464</v>
      </c>
      <c r="C395" s="234" t="s">
        <v>320</v>
      </c>
      <c r="D395" s="233"/>
      <c r="E395" s="260" t="s">
        <v>65</v>
      </c>
      <c r="F395" s="304"/>
      <c r="G395" s="254"/>
      <c r="H395" s="254"/>
      <c r="I395" s="258">
        <f t="shared" ref="I395" si="278">I396</f>
        <v>0</v>
      </c>
      <c r="J395" s="254"/>
      <c r="K395" s="254"/>
      <c r="L395" s="254"/>
      <c r="M395" s="254"/>
      <c r="N395" s="258">
        <f t="shared" ref="N395:T395" si="279">N396</f>
        <v>0</v>
      </c>
      <c r="O395" s="236" t="e">
        <f t="shared" si="240"/>
        <v>#DIV/0!</v>
      </c>
      <c r="P395" s="258">
        <f t="shared" si="279"/>
        <v>0</v>
      </c>
      <c r="Q395" s="258">
        <f t="shared" si="279"/>
        <v>0</v>
      </c>
      <c r="R395" s="258">
        <f t="shared" si="279"/>
        <v>0</v>
      </c>
      <c r="S395" s="258">
        <f t="shared" si="279"/>
        <v>0</v>
      </c>
      <c r="T395" s="258">
        <f t="shared" si="279"/>
        <v>0</v>
      </c>
      <c r="U395" s="254"/>
      <c r="V395" s="254"/>
    </row>
    <row r="396" spans="2:22" hidden="1" x14ac:dyDescent="0.25">
      <c r="B396" s="238" t="s">
        <v>464</v>
      </c>
      <c r="C396" s="238" t="s">
        <v>321</v>
      </c>
      <c r="D396" s="237"/>
      <c r="E396" s="262" t="s">
        <v>322</v>
      </c>
      <c r="F396" s="314"/>
      <c r="G396" s="254"/>
      <c r="H396" s="254"/>
      <c r="I396" s="263">
        <f t="shared" ref="I396" si="280">SUM(I397:I400)</f>
        <v>0</v>
      </c>
      <c r="J396" s="254"/>
      <c r="K396" s="254"/>
      <c r="L396" s="254"/>
      <c r="M396" s="254"/>
      <c r="N396" s="263">
        <f t="shared" ref="N396:T396" si="281">SUM(N397:N400)</f>
        <v>0</v>
      </c>
      <c r="O396" s="236" t="e">
        <f t="shared" si="240"/>
        <v>#DIV/0!</v>
      </c>
      <c r="P396" s="263">
        <f t="shared" si="281"/>
        <v>0</v>
      </c>
      <c r="Q396" s="263">
        <f t="shared" si="281"/>
        <v>0</v>
      </c>
      <c r="R396" s="263">
        <f t="shared" si="281"/>
        <v>0</v>
      </c>
      <c r="S396" s="263">
        <f t="shared" si="281"/>
        <v>0</v>
      </c>
      <c r="T396" s="263">
        <f t="shared" si="281"/>
        <v>0</v>
      </c>
      <c r="U396" s="254"/>
      <c r="V396" s="254"/>
    </row>
    <row r="397" spans="2:22" hidden="1" x14ac:dyDescent="0.25">
      <c r="B397" s="243" t="s">
        <v>464</v>
      </c>
      <c r="C397" s="243" t="s">
        <v>323</v>
      </c>
      <c r="D397" s="242"/>
      <c r="E397" s="266" t="s">
        <v>324</v>
      </c>
      <c r="F397" s="297"/>
      <c r="G397" s="254"/>
      <c r="H397" s="254"/>
      <c r="I397" s="265">
        <v>0</v>
      </c>
      <c r="J397" s="254"/>
      <c r="K397" s="254"/>
      <c r="L397" s="254"/>
      <c r="M397" s="254"/>
      <c r="N397" s="265">
        <v>0</v>
      </c>
      <c r="O397" s="236" t="e">
        <f t="shared" si="240"/>
        <v>#DIV/0!</v>
      </c>
      <c r="P397" s="265">
        <v>0</v>
      </c>
      <c r="Q397" s="265">
        <v>0</v>
      </c>
      <c r="R397" s="265">
        <v>0</v>
      </c>
      <c r="S397" s="265">
        <v>0</v>
      </c>
      <c r="T397" s="265">
        <v>0</v>
      </c>
      <c r="U397" s="254"/>
      <c r="V397" s="254"/>
    </row>
    <row r="398" spans="2:22" hidden="1" x14ac:dyDescent="0.25">
      <c r="B398" s="243" t="s">
        <v>464</v>
      </c>
      <c r="C398" s="243" t="s">
        <v>327</v>
      </c>
      <c r="D398" s="242"/>
      <c r="E398" s="266" t="s">
        <v>328</v>
      </c>
      <c r="F398" s="297"/>
      <c r="G398" s="254"/>
      <c r="H398" s="254"/>
      <c r="I398" s="265">
        <v>0</v>
      </c>
      <c r="J398" s="254"/>
      <c r="K398" s="254"/>
      <c r="L398" s="254"/>
      <c r="M398" s="254"/>
      <c r="N398" s="265">
        <v>0</v>
      </c>
      <c r="O398" s="236" t="e">
        <f t="shared" si="240"/>
        <v>#DIV/0!</v>
      </c>
      <c r="P398" s="265">
        <v>0</v>
      </c>
      <c r="Q398" s="265">
        <v>0</v>
      </c>
      <c r="R398" s="265">
        <v>0</v>
      </c>
      <c r="S398" s="265">
        <v>0</v>
      </c>
      <c r="T398" s="265">
        <v>0</v>
      </c>
      <c r="U398" s="254"/>
      <c r="V398" s="254"/>
    </row>
    <row r="399" spans="2:22" ht="25.5" hidden="1" x14ac:dyDescent="0.25">
      <c r="B399" s="243" t="s">
        <v>464</v>
      </c>
      <c r="C399" s="243" t="s">
        <v>329</v>
      </c>
      <c r="D399" s="242"/>
      <c r="E399" s="266" t="s">
        <v>330</v>
      </c>
      <c r="F399" s="297"/>
      <c r="G399" s="254"/>
      <c r="H399" s="254"/>
      <c r="I399" s="265">
        <v>0</v>
      </c>
      <c r="J399" s="254"/>
      <c r="K399" s="254"/>
      <c r="L399" s="254"/>
      <c r="M399" s="254"/>
      <c r="N399" s="265">
        <v>0</v>
      </c>
      <c r="O399" s="236" t="e">
        <f t="shared" si="240"/>
        <v>#DIV/0!</v>
      </c>
      <c r="P399" s="265">
        <v>0</v>
      </c>
      <c r="Q399" s="265">
        <v>0</v>
      </c>
      <c r="R399" s="265">
        <v>0</v>
      </c>
      <c r="S399" s="265">
        <v>0</v>
      </c>
      <c r="T399" s="265">
        <v>0</v>
      </c>
      <c r="U399" s="254"/>
      <c r="V399" s="254"/>
    </row>
    <row r="400" spans="2:22" hidden="1" x14ac:dyDescent="0.25">
      <c r="B400" s="243" t="s">
        <v>464</v>
      </c>
      <c r="C400" s="243" t="s">
        <v>436</v>
      </c>
      <c r="D400" s="242"/>
      <c r="E400" s="266" t="s">
        <v>437</v>
      </c>
      <c r="F400" s="297"/>
      <c r="G400" s="254"/>
      <c r="H400" s="254"/>
      <c r="I400" s="265">
        <v>0</v>
      </c>
      <c r="J400" s="254"/>
      <c r="K400" s="254"/>
      <c r="L400" s="254"/>
      <c r="M400" s="254"/>
      <c r="N400" s="265">
        <v>0</v>
      </c>
      <c r="O400" s="236" t="e">
        <f t="shared" si="240"/>
        <v>#DIV/0!</v>
      </c>
      <c r="P400" s="265">
        <v>0</v>
      </c>
      <c r="Q400" s="265">
        <v>0</v>
      </c>
      <c r="R400" s="265">
        <v>0</v>
      </c>
      <c r="S400" s="265">
        <v>0</v>
      </c>
      <c r="T400" s="265">
        <v>0</v>
      </c>
      <c r="U400" s="254"/>
      <c r="V400" s="254"/>
    </row>
    <row r="401" spans="2:22" hidden="1" x14ac:dyDescent="0.25">
      <c r="B401" s="234" t="s">
        <v>464</v>
      </c>
      <c r="C401" s="234" t="s">
        <v>363</v>
      </c>
      <c r="D401" s="233"/>
      <c r="E401" s="260" t="s">
        <v>66</v>
      </c>
      <c r="F401" s="304"/>
      <c r="G401" s="254"/>
      <c r="H401" s="254"/>
      <c r="I401" s="258">
        <f t="shared" ref="I401" si="282">I402</f>
        <v>0</v>
      </c>
      <c r="J401" s="254"/>
      <c r="K401" s="254"/>
      <c r="L401" s="254"/>
      <c r="M401" s="254"/>
      <c r="N401" s="258">
        <f t="shared" ref="N401:T401" si="283">N402</f>
        <v>0</v>
      </c>
      <c r="O401" s="236" t="e">
        <f t="shared" si="240"/>
        <v>#DIV/0!</v>
      </c>
      <c r="P401" s="258">
        <f t="shared" si="283"/>
        <v>0</v>
      </c>
      <c r="Q401" s="258">
        <f t="shared" si="283"/>
        <v>0</v>
      </c>
      <c r="R401" s="258">
        <f t="shared" si="283"/>
        <v>0</v>
      </c>
      <c r="S401" s="258">
        <f t="shared" si="283"/>
        <v>0</v>
      </c>
      <c r="T401" s="258">
        <f t="shared" si="283"/>
        <v>0</v>
      </c>
      <c r="U401" s="254"/>
      <c r="V401" s="254"/>
    </row>
    <row r="402" spans="2:22" ht="25.5" hidden="1" x14ac:dyDescent="0.25">
      <c r="B402" s="238" t="s">
        <v>464</v>
      </c>
      <c r="C402" s="238" t="s">
        <v>466</v>
      </c>
      <c r="D402" s="237"/>
      <c r="E402" s="262" t="s">
        <v>467</v>
      </c>
      <c r="F402" s="314"/>
      <c r="G402" s="254"/>
      <c r="H402" s="254"/>
      <c r="I402" s="263">
        <f t="shared" ref="I402" si="284">SUM(I403:I405)</f>
        <v>0</v>
      </c>
      <c r="J402" s="254"/>
      <c r="K402" s="254"/>
      <c r="L402" s="254"/>
      <c r="M402" s="254"/>
      <c r="N402" s="263">
        <f t="shared" ref="N402:T402" si="285">SUM(N403:N405)</f>
        <v>0</v>
      </c>
      <c r="O402" s="236" t="e">
        <f t="shared" si="240"/>
        <v>#DIV/0!</v>
      </c>
      <c r="P402" s="263">
        <f t="shared" si="285"/>
        <v>0</v>
      </c>
      <c r="Q402" s="263">
        <f t="shared" si="285"/>
        <v>0</v>
      </c>
      <c r="R402" s="263">
        <f t="shared" si="285"/>
        <v>0</v>
      </c>
      <c r="S402" s="263">
        <f t="shared" si="285"/>
        <v>0</v>
      </c>
      <c r="T402" s="263">
        <f t="shared" si="285"/>
        <v>0</v>
      </c>
      <c r="U402" s="254"/>
      <c r="V402" s="254"/>
    </row>
    <row r="403" spans="2:22" ht="25.5" hidden="1" x14ac:dyDescent="0.25">
      <c r="B403" s="243" t="s">
        <v>464</v>
      </c>
      <c r="C403" s="243" t="s">
        <v>468</v>
      </c>
      <c r="D403" s="242"/>
      <c r="E403" s="266" t="s">
        <v>469</v>
      </c>
      <c r="F403" s="297"/>
      <c r="G403" s="254"/>
      <c r="H403" s="254"/>
      <c r="I403" s="265">
        <v>0</v>
      </c>
      <c r="J403" s="254"/>
      <c r="K403" s="254"/>
      <c r="L403" s="254"/>
      <c r="M403" s="254"/>
      <c r="N403" s="265">
        <v>0</v>
      </c>
      <c r="O403" s="236" t="e">
        <f t="shared" si="240"/>
        <v>#DIV/0!</v>
      </c>
      <c r="P403" s="265">
        <v>0</v>
      </c>
      <c r="Q403" s="265">
        <v>0</v>
      </c>
      <c r="R403" s="265">
        <v>0</v>
      </c>
      <c r="S403" s="265">
        <v>0</v>
      </c>
      <c r="T403" s="265">
        <v>0</v>
      </c>
      <c r="U403" s="254"/>
      <c r="V403" s="254"/>
    </row>
    <row r="404" spans="2:22" ht="25.5" hidden="1" x14ac:dyDescent="0.25">
      <c r="B404" s="243" t="s">
        <v>464</v>
      </c>
      <c r="C404" s="243" t="s">
        <v>470</v>
      </c>
      <c r="D404" s="242"/>
      <c r="E404" s="266" t="s">
        <v>471</v>
      </c>
      <c r="F404" s="297"/>
      <c r="G404" s="254"/>
      <c r="H404" s="254"/>
      <c r="I404" s="265">
        <v>0</v>
      </c>
      <c r="J404" s="254"/>
      <c r="K404" s="254"/>
      <c r="L404" s="254"/>
      <c r="M404" s="254"/>
      <c r="N404" s="265">
        <v>0</v>
      </c>
      <c r="O404" s="236" t="e">
        <f t="shared" si="240"/>
        <v>#DIV/0!</v>
      </c>
      <c r="P404" s="265">
        <v>0</v>
      </c>
      <c r="Q404" s="265">
        <v>0</v>
      </c>
      <c r="R404" s="265">
        <v>0</v>
      </c>
      <c r="S404" s="265">
        <v>0</v>
      </c>
      <c r="T404" s="265">
        <v>0</v>
      </c>
      <c r="U404" s="254"/>
      <c r="V404" s="254"/>
    </row>
    <row r="405" spans="2:22" ht="25.5" hidden="1" x14ac:dyDescent="0.25">
      <c r="B405" s="243" t="s">
        <v>464</v>
      </c>
      <c r="C405" s="243" t="s">
        <v>472</v>
      </c>
      <c r="D405" s="242"/>
      <c r="E405" s="266" t="s">
        <v>473</v>
      </c>
      <c r="F405" s="297"/>
      <c r="G405" s="254"/>
      <c r="H405" s="254"/>
      <c r="I405" s="265">
        <v>0</v>
      </c>
      <c r="J405" s="254"/>
      <c r="K405" s="254"/>
      <c r="L405" s="254"/>
      <c r="M405" s="254"/>
      <c r="N405" s="265">
        <v>0</v>
      </c>
      <c r="O405" s="236" t="e">
        <f t="shared" si="240"/>
        <v>#DIV/0!</v>
      </c>
      <c r="P405" s="265">
        <v>0</v>
      </c>
      <c r="Q405" s="265">
        <v>0</v>
      </c>
      <c r="R405" s="265">
        <v>0</v>
      </c>
      <c r="S405" s="265">
        <v>0</v>
      </c>
      <c r="T405" s="265">
        <v>0</v>
      </c>
      <c r="U405" s="254"/>
      <c r="V405" s="254"/>
    </row>
    <row r="406" spans="2:22" hidden="1" x14ac:dyDescent="0.25">
      <c r="B406" s="280"/>
      <c r="C406" s="280"/>
      <c r="D406" s="281"/>
      <c r="E406" s="291"/>
      <c r="F406" s="291"/>
      <c r="G406" s="254"/>
      <c r="H406" s="254"/>
      <c r="I406" s="265"/>
      <c r="J406" s="254"/>
      <c r="K406" s="254"/>
      <c r="L406" s="254"/>
      <c r="M406" s="254"/>
      <c r="N406" s="265"/>
      <c r="O406" s="236"/>
      <c r="P406" s="265"/>
      <c r="Q406" s="265"/>
      <c r="R406" s="265"/>
      <c r="S406" s="265"/>
      <c r="T406" s="265"/>
      <c r="U406" s="254"/>
      <c r="V406" s="254"/>
    </row>
    <row r="407" spans="2:22" ht="22.5" x14ac:dyDescent="0.25">
      <c r="B407" s="234" t="s">
        <v>1902</v>
      </c>
      <c r="C407" s="256"/>
      <c r="D407" s="233"/>
      <c r="E407" s="464" t="s">
        <v>1899</v>
      </c>
      <c r="F407" s="304" t="s">
        <v>1936</v>
      </c>
      <c r="G407" s="254"/>
      <c r="H407" s="254"/>
      <c r="I407" s="258">
        <f t="shared" ref="I407" si="286">I408+I416</f>
        <v>213000000</v>
      </c>
      <c r="J407" s="254"/>
      <c r="K407" s="254"/>
      <c r="L407" s="254"/>
      <c r="M407" s="254"/>
      <c r="N407" s="258">
        <f t="shared" ref="N407:T407" si="287">N408+N416</f>
        <v>212946050</v>
      </c>
      <c r="O407" s="236">
        <f t="shared" ref="O407:O420" si="288">N407/I407*100</f>
        <v>99.974671361502345</v>
      </c>
      <c r="P407" s="258">
        <f t="shared" si="287"/>
        <v>0</v>
      </c>
      <c r="Q407" s="258">
        <f t="shared" si="287"/>
        <v>0</v>
      </c>
      <c r="R407" s="258">
        <f t="shared" si="287"/>
        <v>0</v>
      </c>
      <c r="S407" s="258">
        <f t="shared" si="287"/>
        <v>0</v>
      </c>
      <c r="T407" s="258">
        <f t="shared" si="287"/>
        <v>212946050</v>
      </c>
      <c r="U407" s="254"/>
      <c r="V407" s="254"/>
    </row>
    <row r="408" spans="2:22" x14ac:dyDescent="0.25">
      <c r="B408" s="234" t="s">
        <v>1902</v>
      </c>
      <c r="C408" s="234" t="s">
        <v>320</v>
      </c>
      <c r="D408" s="233"/>
      <c r="E408" s="464" t="s">
        <v>65</v>
      </c>
      <c r="F408" s="304"/>
      <c r="G408" s="254"/>
      <c r="H408" s="254"/>
      <c r="I408" s="258">
        <f>I409+I414</f>
        <v>150149500</v>
      </c>
      <c r="J408" s="254"/>
      <c r="K408" s="254"/>
      <c r="L408" s="254"/>
      <c r="M408" s="254"/>
      <c r="N408" s="258">
        <f>N409+N414</f>
        <v>150095550</v>
      </c>
      <c r="O408" s="236">
        <f t="shared" si="288"/>
        <v>99.964069144419398</v>
      </c>
      <c r="P408" s="258">
        <f t="shared" ref="P408:T408" si="289">P409+P414</f>
        <v>0</v>
      </c>
      <c r="Q408" s="258">
        <f t="shared" si="289"/>
        <v>0</v>
      </c>
      <c r="R408" s="258">
        <f t="shared" si="289"/>
        <v>0</v>
      </c>
      <c r="S408" s="258">
        <f t="shared" si="289"/>
        <v>0</v>
      </c>
      <c r="T408" s="258">
        <f t="shared" si="289"/>
        <v>150095550</v>
      </c>
      <c r="U408" s="254"/>
      <c r="V408" s="254"/>
    </row>
    <row r="409" spans="2:22" x14ac:dyDescent="0.25">
      <c r="B409" s="234" t="s">
        <v>1902</v>
      </c>
      <c r="C409" s="238" t="s">
        <v>321</v>
      </c>
      <c r="D409" s="237"/>
      <c r="E409" s="262" t="s">
        <v>322</v>
      </c>
      <c r="F409" s="314"/>
      <c r="G409" s="254"/>
      <c r="H409" s="254"/>
      <c r="I409" s="263">
        <f t="shared" ref="I409" si="290">SUM(I410:I413)</f>
        <v>167300</v>
      </c>
      <c r="J409" s="254"/>
      <c r="K409" s="254"/>
      <c r="L409" s="254"/>
      <c r="M409" s="254"/>
      <c r="N409" s="263">
        <f t="shared" ref="N409:T409" si="291">SUM(N410:N413)</f>
        <v>149500</v>
      </c>
      <c r="O409" s="236">
        <f t="shared" si="288"/>
        <v>89.360430364614459</v>
      </c>
      <c r="P409" s="263">
        <f t="shared" si="291"/>
        <v>0</v>
      </c>
      <c r="Q409" s="263">
        <f t="shared" si="291"/>
        <v>0</v>
      </c>
      <c r="R409" s="263">
        <f t="shared" si="291"/>
        <v>0</v>
      </c>
      <c r="S409" s="263">
        <f t="shared" si="291"/>
        <v>0</v>
      </c>
      <c r="T409" s="263">
        <f t="shared" si="291"/>
        <v>149500</v>
      </c>
      <c r="U409" s="254"/>
      <c r="V409" s="254"/>
    </row>
    <row r="410" spans="2:22" x14ac:dyDescent="0.25">
      <c r="B410" s="243" t="s">
        <v>1902</v>
      </c>
      <c r="C410" s="243" t="s">
        <v>323</v>
      </c>
      <c r="D410" s="242"/>
      <c r="E410" s="266" t="s">
        <v>324</v>
      </c>
      <c r="F410" s="297"/>
      <c r="G410" s="254"/>
      <c r="H410" s="254"/>
      <c r="I410" s="265">
        <v>100000</v>
      </c>
      <c r="J410" s="254"/>
      <c r="K410" s="254"/>
      <c r="L410" s="254"/>
      <c r="M410" s="254"/>
      <c r="N410" s="265">
        <v>100000</v>
      </c>
      <c r="O410" s="236">
        <f t="shared" si="288"/>
        <v>100</v>
      </c>
      <c r="P410" s="265"/>
      <c r="Q410" s="265"/>
      <c r="R410" s="265"/>
      <c r="S410" s="265"/>
      <c r="T410" s="265">
        <v>100000</v>
      </c>
      <c r="U410" s="254"/>
      <c r="V410" s="254"/>
    </row>
    <row r="411" spans="2:22" ht="14.25" customHeight="1" x14ac:dyDescent="0.25">
      <c r="B411" s="243" t="s">
        <v>1902</v>
      </c>
      <c r="C411" s="243" t="s">
        <v>327</v>
      </c>
      <c r="D411" s="242"/>
      <c r="E411" s="266" t="s">
        <v>328</v>
      </c>
      <c r="F411" s="297"/>
      <c r="G411" s="254"/>
      <c r="H411" s="254"/>
      <c r="I411" s="265">
        <v>67300</v>
      </c>
      <c r="J411" s="254"/>
      <c r="K411" s="254"/>
      <c r="L411" s="254"/>
      <c r="M411" s="254"/>
      <c r="N411" s="265">
        <v>49500</v>
      </c>
      <c r="O411" s="236">
        <f t="shared" si="288"/>
        <v>73.551263001485893</v>
      </c>
      <c r="P411" s="265"/>
      <c r="Q411" s="265"/>
      <c r="R411" s="265"/>
      <c r="S411" s="265"/>
      <c r="T411" s="265">
        <f>N411</f>
        <v>49500</v>
      </c>
      <c r="U411" s="254"/>
      <c r="V411" s="254"/>
    </row>
    <row r="412" spans="2:22" ht="25.5" hidden="1" x14ac:dyDescent="0.25">
      <c r="B412" s="243" t="s">
        <v>1902</v>
      </c>
      <c r="C412" s="243" t="s">
        <v>329</v>
      </c>
      <c r="D412" s="242"/>
      <c r="E412" s="266" t="s">
        <v>330</v>
      </c>
      <c r="F412" s="297"/>
      <c r="G412" s="254"/>
      <c r="H412" s="254"/>
      <c r="I412" s="265">
        <v>0</v>
      </c>
      <c r="J412" s="254"/>
      <c r="K412" s="254"/>
      <c r="L412" s="254"/>
      <c r="M412" s="254"/>
      <c r="N412" s="265">
        <v>0</v>
      </c>
      <c r="O412" s="236" t="e">
        <f t="shared" si="288"/>
        <v>#DIV/0!</v>
      </c>
      <c r="P412" s="265">
        <v>0</v>
      </c>
      <c r="Q412" s="265">
        <v>0</v>
      </c>
      <c r="R412" s="265">
        <v>0</v>
      </c>
      <c r="S412" s="265">
        <v>0</v>
      </c>
      <c r="T412" s="265">
        <v>0</v>
      </c>
      <c r="U412" s="254"/>
      <c r="V412" s="254"/>
    </row>
    <row r="413" spans="2:22" hidden="1" x14ac:dyDescent="0.25">
      <c r="B413" s="243" t="s">
        <v>1902</v>
      </c>
      <c r="C413" s="243" t="s">
        <v>436</v>
      </c>
      <c r="D413" s="242"/>
      <c r="E413" s="266" t="s">
        <v>437</v>
      </c>
      <c r="F413" s="297"/>
      <c r="G413" s="254"/>
      <c r="H413" s="254"/>
      <c r="I413" s="265">
        <v>0</v>
      </c>
      <c r="J413" s="254"/>
      <c r="K413" s="254"/>
      <c r="L413" s="254"/>
      <c r="M413" s="254"/>
      <c r="N413" s="265">
        <v>0</v>
      </c>
      <c r="O413" s="236" t="e">
        <f t="shared" si="288"/>
        <v>#DIV/0!</v>
      </c>
      <c r="P413" s="265">
        <v>0</v>
      </c>
      <c r="Q413" s="265">
        <v>0</v>
      </c>
      <c r="R413" s="265">
        <v>0</v>
      </c>
      <c r="S413" s="265">
        <v>0</v>
      </c>
      <c r="T413" s="265">
        <v>0</v>
      </c>
      <c r="U413" s="254"/>
      <c r="V413" s="254"/>
    </row>
    <row r="414" spans="2:22" ht="25.5" x14ac:dyDescent="0.25">
      <c r="B414" s="234" t="s">
        <v>1902</v>
      </c>
      <c r="C414" s="238" t="s">
        <v>321</v>
      </c>
      <c r="D414" s="237"/>
      <c r="E414" s="262" t="s">
        <v>1900</v>
      </c>
      <c r="F414" s="314"/>
      <c r="G414" s="254"/>
      <c r="H414" s="254"/>
      <c r="I414" s="263">
        <f>I415</f>
        <v>149982200</v>
      </c>
      <c r="J414" s="254"/>
      <c r="K414" s="254"/>
      <c r="L414" s="254"/>
      <c r="M414" s="254"/>
      <c r="N414" s="263">
        <f>N415</f>
        <v>149946050</v>
      </c>
      <c r="O414" s="236">
        <f t="shared" ref="O414:O415" si="292">N414/I414*100</f>
        <v>99.975897139793929</v>
      </c>
      <c r="P414" s="263">
        <f t="shared" ref="P414:T414" si="293">P415</f>
        <v>0</v>
      </c>
      <c r="Q414" s="263">
        <f t="shared" si="293"/>
        <v>0</v>
      </c>
      <c r="R414" s="263">
        <f t="shared" si="293"/>
        <v>0</v>
      </c>
      <c r="S414" s="263">
        <f t="shared" si="293"/>
        <v>0</v>
      </c>
      <c r="T414" s="263">
        <f t="shared" si="293"/>
        <v>149946050</v>
      </c>
      <c r="U414" s="254"/>
      <c r="V414" s="254"/>
    </row>
    <row r="415" spans="2:22" ht="25.5" x14ac:dyDescent="0.25">
      <c r="B415" s="243" t="s">
        <v>1902</v>
      </c>
      <c r="C415" s="243" t="s">
        <v>1903</v>
      </c>
      <c r="D415" s="242"/>
      <c r="E415" s="266" t="s">
        <v>1901</v>
      </c>
      <c r="F415" s="297"/>
      <c r="G415" s="254"/>
      <c r="H415" s="254"/>
      <c r="I415" s="265">
        <v>149982200</v>
      </c>
      <c r="J415" s="254"/>
      <c r="K415" s="254"/>
      <c r="L415" s="254"/>
      <c r="M415" s="254"/>
      <c r="N415" s="265">
        <v>149946050</v>
      </c>
      <c r="O415" s="236">
        <f t="shared" si="292"/>
        <v>99.975897139793929</v>
      </c>
      <c r="P415" s="265"/>
      <c r="Q415" s="265"/>
      <c r="R415" s="265"/>
      <c r="S415" s="265"/>
      <c r="T415" s="265">
        <f>N415</f>
        <v>149946050</v>
      </c>
      <c r="U415" s="254"/>
      <c r="V415" s="254"/>
    </row>
    <row r="416" spans="2:22" x14ac:dyDescent="0.25">
      <c r="B416" s="234" t="s">
        <v>1902</v>
      </c>
      <c r="C416" s="234" t="s">
        <v>363</v>
      </c>
      <c r="D416" s="233"/>
      <c r="E416" s="464" t="s">
        <v>66</v>
      </c>
      <c r="F416" s="304"/>
      <c r="G416" s="254"/>
      <c r="H416" s="254"/>
      <c r="I416" s="258">
        <f t="shared" ref="I416" si="294">I417</f>
        <v>62850500</v>
      </c>
      <c r="J416" s="254"/>
      <c r="K416" s="254"/>
      <c r="L416" s="254"/>
      <c r="M416" s="254"/>
      <c r="N416" s="258">
        <f t="shared" ref="N416:T416" si="295">N417</f>
        <v>62850500</v>
      </c>
      <c r="O416" s="236">
        <f t="shared" si="288"/>
        <v>100</v>
      </c>
      <c r="P416" s="258">
        <f t="shared" si="295"/>
        <v>0</v>
      </c>
      <c r="Q416" s="258">
        <f t="shared" si="295"/>
        <v>0</v>
      </c>
      <c r="R416" s="258">
        <f t="shared" si="295"/>
        <v>0</v>
      </c>
      <c r="S416" s="258">
        <f t="shared" si="295"/>
        <v>0</v>
      </c>
      <c r="T416" s="258">
        <f t="shared" si="295"/>
        <v>62850500</v>
      </c>
      <c r="U416" s="254"/>
      <c r="V416" s="254"/>
    </row>
    <row r="417" spans="2:22" ht="25.5" x14ac:dyDescent="0.25">
      <c r="B417" s="234" t="s">
        <v>1902</v>
      </c>
      <c r="C417" s="238" t="s">
        <v>466</v>
      </c>
      <c r="D417" s="237"/>
      <c r="E417" s="262" t="s">
        <v>467</v>
      </c>
      <c r="F417" s="314"/>
      <c r="G417" s="254"/>
      <c r="H417" s="254"/>
      <c r="I417" s="263">
        <f t="shared" ref="I417" si="296">SUM(I418:I420)</f>
        <v>62850500</v>
      </c>
      <c r="J417" s="254"/>
      <c r="K417" s="254"/>
      <c r="L417" s="254"/>
      <c r="M417" s="254"/>
      <c r="N417" s="263">
        <f t="shared" ref="N417:T417" si="297">SUM(N418:N420)</f>
        <v>62850500</v>
      </c>
      <c r="O417" s="236">
        <f t="shared" si="288"/>
        <v>100</v>
      </c>
      <c r="P417" s="263">
        <f t="shared" si="297"/>
        <v>0</v>
      </c>
      <c r="Q417" s="263">
        <f t="shared" si="297"/>
        <v>0</v>
      </c>
      <c r="R417" s="263">
        <f t="shared" si="297"/>
        <v>0</v>
      </c>
      <c r="S417" s="263">
        <f t="shared" si="297"/>
        <v>0</v>
      </c>
      <c r="T417" s="263">
        <f t="shared" si="297"/>
        <v>62850500</v>
      </c>
      <c r="U417" s="254"/>
      <c r="V417" s="254"/>
    </row>
    <row r="418" spans="2:22" ht="25.5" x14ac:dyDescent="0.25">
      <c r="B418" s="243" t="s">
        <v>1902</v>
      </c>
      <c r="C418" s="243" t="s">
        <v>468</v>
      </c>
      <c r="D418" s="242"/>
      <c r="E418" s="266" t="s">
        <v>469</v>
      </c>
      <c r="F418" s="297"/>
      <c r="G418" s="254"/>
      <c r="H418" s="254"/>
      <c r="I418" s="265">
        <v>1750000</v>
      </c>
      <c r="J418" s="254"/>
      <c r="K418" s="254"/>
      <c r="L418" s="254"/>
      <c r="M418" s="254"/>
      <c r="N418" s="265">
        <v>1750000</v>
      </c>
      <c r="O418" s="236">
        <f t="shared" si="288"/>
        <v>100</v>
      </c>
      <c r="P418" s="265"/>
      <c r="Q418" s="265"/>
      <c r="R418" s="265"/>
      <c r="S418" s="265"/>
      <c r="T418" s="265">
        <v>1750000</v>
      </c>
      <c r="U418" s="254"/>
      <c r="V418" s="254"/>
    </row>
    <row r="419" spans="2:22" ht="25.5" x14ac:dyDescent="0.25">
      <c r="B419" s="243" t="s">
        <v>1902</v>
      </c>
      <c r="C419" s="243" t="s">
        <v>470</v>
      </c>
      <c r="D419" s="242"/>
      <c r="E419" s="266" t="s">
        <v>471</v>
      </c>
      <c r="F419" s="297"/>
      <c r="G419" s="254"/>
      <c r="H419" s="254"/>
      <c r="I419" s="265">
        <v>2595000</v>
      </c>
      <c r="J419" s="254"/>
      <c r="K419" s="254"/>
      <c r="L419" s="254"/>
      <c r="M419" s="254"/>
      <c r="N419" s="265">
        <v>2595000</v>
      </c>
      <c r="O419" s="236">
        <f t="shared" si="288"/>
        <v>100</v>
      </c>
      <c r="P419" s="265"/>
      <c r="Q419" s="265"/>
      <c r="R419" s="265"/>
      <c r="S419" s="265"/>
      <c r="T419" s="265">
        <v>2595000</v>
      </c>
      <c r="U419" s="254"/>
      <c r="V419" s="254"/>
    </row>
    <row r="420" spans="2:22" ht="25.5" x14ac:dyDescent="0.25">
      <c r="B420" s="243" t="s">
        <v>1902</v>
      </c>
      <c r="C420" s="243" t="s">
        <v>472</v>
      </c>
      <c r="D420" s="242"/>
      <c r="E420" s="266" t="s">
        <v>473</v>
      </c>
      <c r="F420" s="297"/>
      <c r="G420" s="254"/>
      <c r="H420" s="254"/>
      <c r="I420" s="265">
        <v>58505500</v>
      </c>
      <c r="J420" s="254"/>
      <c r="K420" s="254"/>
      <c r="L420" s="254"/>
      <c r="M420" s="254"/>
      <c r="N420" s="265">
        <v>58505500</v>
      </c>
      <c r="O420" s="236">
        <f t="shared" si="288"/>
        <v>100</v>
      </c>
      <c r="P420" s="265"/>
      <c r="Q420" s="265"/>
      <c r="R420" s="265"/>
      <c r="S420" s="265"/>
      <c r="T420" s="265">
        <v>58505500</v>
      </c>
      <c r="U420" s="254"/>
      <c r="V420" s="254"/>
    </row>
    <row r="421" spans="2:22" x14ac:dyDescent="0.25">
      <c r="B421" s="280"/>
      <c r="C421" s="280"/>
      <c r="D421" s="281"/>
      <c r="E421" s="291"/>
      <c r="F421" s="291"/>
      <c r="G421" s="254"/>
      <c r="H421" s="254"/>
      <c r="I421" s="265"/>
      <c r="J421" s="254"/>
      <c r="K421" s="254"/>
      <c r="L421" s="254"/>
      <c r="M421" s="254"/>
      <c r="N421" s="265"/>
      <c r="O421" s="236"/>
      <c r="P421" s="265"/>
      <c r="Q421" s="265"/>
      <c r="R421" s="265"/>
      <c r="S421" s="265"/>
      <c r="T421" s="265"/>
      <c r="U421" s="254"/>
      <c r="V421" s="254"/>
    </row>
    <row r="422" spans="2:22" x14ac:dyDescent="0.25">
      <c r="B422" s="283" t="s">
        <v>474</v>
      </c>
      <c r="C422" s="287"/>
      <c r="D422" s="298" t="s">
        <v>475</v>
      </c>
      <c r="E422" s="299"/>
      <c r="F422" s="469"/>
      <c r="G422" s="254"/>
      <c r="H422" s="254"/>
      <c r="I422" s="258">
        <f>I423+I442+I437</f>
        <v>152842500</v>
      </c>
      <c r="J422" s="254"/>
      <c r="K422" s="254"/>
      <c r="L422" s="254"/>
      <c r="M422" s="254"/>
      <c r="N422" s="258">
        <f>N423+N442+N437</f>
        <v>151899565</v>
      </c>
      <c r="O422" s="236">
        <f t="shared" si="240"/>
        <v>99.383067536843484</v>
      </c>
      <c r="P422" s="258">
        <f t="shared" ref="P422:T422" si="298">P423+P442+P437</f>
        <v>137524565</v>
      </c>
      <c r="Q422" s="258">
        <f t="shared" si="298"/>
        <v>0</v>
      </c>
      <c r="R422" s="258">
        <f t="shared" si="298"/>
        <v>14375000</v>
      </c>
      <c r="S422" s="258">
        <f t="shared" si="298"/>
        <v>0</v>
      </c>
      <c r="T422" s="258">
        <f t="shared" si="298"/>
        <v>0</v>
      </c>
      <c r="U422" s="254"/>
      <c r="V422" s="254"/>
    </row>
    <row r="423" spans="2:22" ht="33.75" x14ac:dyDescent="0.25">
      <c r="B423" s="234" t="s">
        <v>476</v>
      </c>
      <c r="C423" s="256"/>
      <c r="D423" s="233"/>
      <c r="E423" s="260" t="s">
        <v>892</v>
      </c>
      <c r="F423" s="304" t="s">
        <v>1937</v>
      </c>
      <c r="G423" s="254"/>
      <c r="H423" s="254"/>
      <c r="I423" s="258">
        <f t="shared" ref="I423" si="299">I424</f>
        <v>115840000</v>
      </c>
      <c r="J423" s="254"/>
      <c r="K423" s="254"/>
      <c r="L423" s="254"/>
      <c r="M423" s="254"/>
      <c r="N423" s="258">
        <f t="shared" ref="N423:T423" si="300">N424</f>
        <v>115537105</v>
      </c>
      <c r="O423" s="236">
        <f t="shared" si="240"/>
        <v>99.738522962707179</v>
      </c>
      <c r="P423" s="258">
        <f t="shared" si="300"/>
        <v>101162105</v>
      </c>
      <c r="Q423" s="258">
        <f t="shared" si="300"/>
        <v>0</v>
      </c>
      <c r="R423" s="258">
        <f t="shared" si="300"/>
        <v>14375000</v>
      </c>
      <c r="S423" s="258">
        <f t="shared" si="300"/>
        <v>0</v>
      </c>
      <c r="T423" s="258">
        <f t="shared" si="300"/>
        <v>0</v>
      </c>
      <c r="U423" s="254"/>
      <c r="V423" s="254"/>
    </row>
    <row r="424" spans="2:22" x14ac:dyDescent="0.25">
      <c r="B424" s="234" t="s">
        <v>476</v>
      </c>
      <c r="C424" s="234" t="s">
        <v>320</v>
      </c>
      <c r="D424" s="233"/>
      <c r="E424" s="260" t="s">
        <v>65</v>
      </c>
      <c r="F424" s="304"/>
      <c r="G424" s="254"/>
      <c r="H424" s="254"/>
      <c r="I424" s="258">
        <f t="shared" ref="I424" si="301">I425+I429+I433+I431</f>
        <v>115840000</v>
      </c>
      <c r="J424" s="254"/>
      <c r="K424" s="254"/>
      <c r="L424" s="254"/>
      <c r="M424" s="254"/>
      <c r="N424" s="258">
        <f t="shared" ref="N424:T424" si="302">N425+N429+N433+N431</f>
        <v>115537105</v>
      </c>
      <c r="O424" s="236">
        <f t="shared" si="240"/>
        <v>99.738522962707179</v>
      </c>
      <c r="P424" s="258">
        <f t="shared" si="302"/>
        <v>101162105</v>
      </c>
      <c r="Q424" s="258">
        <f t="shared" si="302"/>
        <v>0</v>
      </c>
      <c r="R424" s="258">
        <f t="shared" si="302"/>
        <v>14375000</v>
      </c>
      <c r="S424" s="258">
        <f t="shared" si="302"/>
        <v>0</v>
      </c>
      <c r="T424" s="258">
        <f t="shared" si="302"/>
        <v>0</v>
      </c>
      <c r="U424" s="254"/>
      <c r="V424" s="254"/>
    </row>
    <row r="425" spans="2:22" x14ac:dyDescent="0.25">
      <c r="B425" s="238" t="s">
        <v>476</v>
      </c>
      <c r="C425" s="238" t="s">
        <v>321</v>
      </c>
      <c r="D425" s="237"/>
      <c r="E425" s="262" t="s">
        <v>322</v>
      </c>
      <c r="F425" s="314"/>
      <c r="G425" s="254"/>
      <c r="H425" s="254"/>
      <c r="I425" s="263">
        <f t="shared" ref="I425" si="303">SUM(I426:I428)</f>
        <v>490000</v>
      </c>
      <c r="J425" s="254"/>
      <c r="K425" s="254"/>
      <c r="L425" s="254"/>
      <c r="M425" s="254"/>
      <c r="N425" s="263">
        <f t="shared" ref="N425:T425" si="304">SUM(N426:N428)</f>
        <v>490000</v>
      </c>
      <c r="O425" s="236">
        <f t="shared" ref="O425:O494" si="305">N425/I425*100</f>
        <v>100</v>
      </c>
      <c r="P425" s="263">
        <f t="shared" si="304"/>
        <v>275000</v>
      </c>
      <c r="Q425" s="263">
        <f t="shared" si="304"/>
        <v>0</v>
      </c>
      <c r="R425" s="263">
        <f t="shared" si="304"/>
        <v>215000</v>
      </c>
      <c r="S425" s="263">
        <f t="shared" si="304"/>
        <v>0</v>
      </c>
      <c r="T425" s="263">
        <f t="shared" si="304"/>
        <v>0</v>
      </c>
      <c r="U425" s="254"/>
      <c r="V425" s="254"/>
    </row>
    <row r="426" spans="2:22" ht="24.75" customHeight="1" x14ac:dyDescent="0.25">
      <c r="B426" s="243" t="s">
        <v>476</v>
      </c>
      <c r="C426" s="243" t="s">
        <v>323</v>
      </c>
      <c r="D426" s="242"/>
      <c r="E426" s="266" t="s">
        <v>324</v>
      </c>
      <c r="F426" s="297"/>
      <c r="G426" s="254"/>
      <c r="H426" s="254"/>
      <c r="I426" s="265">
        <v>250000</v>
      </c>
      <c r="J426" s="254"/>
      <c r="K426" s="254"/>
      <c r="L426" s="254"/>
      <c r="M426" s="254"/>
      <c r="N426" s="265">
        <v>250000</v>
      </c>
      <c r="O426" s="236">
        <f t="shared" si="305"/>
        <v>100</v>
      </c>
      <c r="P426" s="265">
        <v>50000</v>
      </c>
      <c r="Q426" s="265"/>
      <c r="R426" s="265">
        <f>N426-P426</f>
        <v>200000</v>
      </c>
      <c r="S426" s="265"/>
      <c r="T426" s="265"/>
      <c r="U426" s="254"/>
      <c r="V426" s="254"/>
    </row>
    <row r="427" spans="2:22" ht="27" customHeight="1" x14ac:dyDescent="0.25">
      <c r="B427" s="243" t="s">
        <v>476</v>
      </c>
      <c r="C427" s="243" t="s">
        <v>327</v>
      </c>
      <c r="D427" s="242"/>
      <c r="E427" s="266" t="s">
        <v>328</v>
      </c>
      <c r="F427" s="297"/>
      <c r="G427" s="254"/>
      <c r="H427" s="254"/>
      <c r="I427" s="265">
        <v>15000</v>
      </c>
      <c r="J427" s="254"/>
      <c r="K427" s="254"/>
      <c r="L427" s="254"/>
      <c r="M427" s="254"/>
      <c r="N427" s="265">
        <v>15000</v>
      </c>
      <c r="O427" s="236">
        <f t="shared" si="305"/>
        <v>100</v>
      </c>
      <c r="P427" s="265"/>
      <c r="Q427" s="265"/>
      <c r="R427" s="265">
        <f>N427</f>
        <v>15000</v>
      </c>
      <c r="S427" s="265"/>
      <c r="T427" s="265"/>
      <c r="U427" s="254"/>
      <c r="V427" s="254"/>
    </row>
    <row r="428" spans="2:22" ht="27" customHeight="1" x14ac:dyDescent="0.25">
      <c r="B428" s="243" t="s">
        <v>476</v>
      </c>
      <c r="C428" s="243" t="s">
        <v>329</v>
      </c>
      <c r="D428" s="242"/>
      <c r="E428" s="266" t="s">
        <v>330</v>
      </c>
      <c r="F428" s="297"/>
      <c r="G428" s="254"/>
      <c r="H428" s="254"/>
      <c r="I428" s="265">
        <v>225000</v>
      </c>
      <c r="J428" s="254"/>
      <c r="K428" s="254"/>
      <c r="L428" s="254"/>
      <c r="M428" s="254"/>
      <c r="N428" s="265">
        <v>225000</v>
      </c>
      <c r="O428" s="236">
        <f t="shared" si="305"/>
        <v>100</v>
      </c>
      <c r="P428" s="265">
        <f>N428</f>
        <v>225000</v>
      </c>
      <c r="Q428" s="265"/>
      <c r="R428" s="265"/>
      <c r="S428" s="265"/>
      <c r="T428" s="265"/>
      <c r="U428" s="254"/>
      <c r="V428" s="254"/>
    </row>
    <row r="429" spans="2:22" x14ac:dyDescent="0.25">
      <c r="B429" s="238" t="s">
        <v>476</v>
      </c>
      <c r="C429" s="238" t="s">
        <v>331</v>
      </c>
      <c r="D429" s="237"/>
      <c r="E429" s="262" t="s">
        <v>79</v>
      </c>
      <c r="F429" s="314"/>
      <c r="G429" s="254"/>
      <c r="H429" s="254"/>
      <c r="I429" s="263">
        <f t="shared" ref="I429" si="306">SUM(I430)</f>
        <v>850000</v>
      </c>
      <c r="J429" s="254"/>
      <c r="K429" s="254"/>
      <c r="L429" s="254"/>
      <c r="M429" s="254"/>
      <c r="N429" s="263">
        <f t="shared" ref="N429:T429" si="307">SUM(N430)</f>
        <v>850000</v>
      </c>
      <c r="O429" s="236">
        <f t="shared" si="305"/>
        <v>100</v>
      </c>
      <c r="P429" s="263">
        <f t="shared" si="307"/>
        <v>850000</v>
      </c>
      <c r="Q429" s="263">
        <f t="shared" si="307"/>
        <v>0</v>
      </c>
      <c r="R429" s="263">
        <f t="shared" si="307"/>
        <v>0</v>
      </c>
      <c r="S429" s="263">
        <f t="shared" si="307"/>
        <v>0</v>
      </c>
      <c r="T429" s="263">
        <f t="shared" si="307"/>
        <v>0</v>
      </c>
      <c r="U429" s="254"/>
      <c r="V429" s="254"/>
    </row>
    <row r="430" spans="2:22" ht="24.75" customHeight="1" x14ac:dyDescent="0.25">
      <c r="B430" s="243" t="s">
        <v>476</v>
      </c>
      <c r="C430" s="243" t="s">
        <v>392</v>
      </c>
      <c r="D430" s="242"/>
      <c r="E430" s="266" t="s">
        <v>393</v>
      </c>
      <c r="F430" s="297"/>
      <c r="G430" s="254"/>
      <c r="H430" s="254"/>
      <c r="I430" s="265">
        <v>850000</v>
      </c>
      <c r="J430" s="254"/>
      <c r="K430" s="254"/>
      <c r="L430" s="254"/>
      <c r="M430" s="254"/>
      <c r="N430" s="265">
        <v>850000</v>
      </c>
      <c r="O430" s="236">
        <f t="shared" si="305"/>
        <v>100</v>
      </c>
      <c r="P430" s="265">
        <v>850000</v>
      </c>
      <c r="Q430" s="265"/>
      <c r="R430" s="265"/>
      <c r="S430" s="265"/>
      <c r="T430" s="265"/>
      <c r="U430" s="254"/>
      <c r="V430" s="254"/>
    </row>
    <row r="431" spans="2:22" hidden="1" x14ac:dyDescent="0.25">
      <c r="B431" s="238" t="s">
        <v>476</v>
      </c>
      <c r="C431" s="238" t="s">
        <v>408</v>
      </c>
      <c r="D431" s="237"/>
      <c r="E431" s="262" t="s">
        <v>893</v>
      </c>
      <c r="F431" s="314"/>
      <c r="G431" s="254"/>
      <c r="H431" s="254"/>
      <c r="I431" s="263">
        <f t="shared" ref="I431" si="308">I432</f>
        <v>0</v>
      </c>
      <c r="J431" s="254"/>
      <c r="K431" s="254"/>
      <c r="L431" s="254"/>
      <c r="M431" s="254"/>
      <c r="N431" s="263">
        <f t="shared" ref="N431:T431" si="309">N432</f>
        <v>0</v>
      </c>
      <c r="O431" s="236" t="e">
        <f t="shared" si="305"/>
        <v>#DIV/0!</v>
      </c>
      <c r="P431" s="263">
        <f t="shared" si="309"/>
        <v>0</v>
      </c>
      <c r="Q431" s="263">
        <f t="shared" si="309"/>
        <v>0</v>
      </c>
      <c r="R431" s="263">
        <f t="shared" si="309"/>
        <v>0</v>
      </c>
      <c r="S431" s="263">
        <f t="shared" si="309"/>
        <v>0</v>
      </c>
      <c r="T431" s="263">
        <f t="shared" si="309"/>
        <v>0</v>
      </c>
      <c r="U431" s="254"/>
      <c r="V431" s="254"/>
    </row>
    <row r="432" spans="2:22" ht="10.5" hidden="1" customHeight="1" x14ac:dyDescent="0.25">
      <c r="B432" s="243" t="s">
        <v>476</v>
      </c>
      <c r="C432" s="243" t="s">
        <v>419</v>
      </c>
      <c r="D432" s="242"/>
      <c r="E432" s="266" t="s">
        <v>420</v>
      </c>
      <c r="F432" s="297"/>
      <c r="G432" s="254"/>
      <c r="H432" s="254"/>
      <c r="I432" s="265">
        <v>0</v>
      </c>
      <c r="J432" s="254"/>
      <c r="K432" s="254"/>
      <c r="L432" s="254"/>
      <c r="M432" s="254"/>
      <c r="N432" s="265">
        <v>0</v>
      </c>
      <c r="O432" s="236" t="e">
        <f t="shared" si="305"/>
        <v>#DIV/0!</v>
      </c>
      <c r="P432" s="265">
        <v>0</v>
      </c>
      <c r="Q432" s="265">
        <v>0</v>
      </c>
      <c r="R432" s="265">
        <v>0</v>
      </c>
      <c r="S432" s="265">
        <v>0</v>
      </c>
      <c r="T432" s="265">
        <v>0</v>
      </c>
      <c r="U432" s="254"/>
      <c r="V432" s="254"/>
    </row>
    <row r="433" spans="2:22" ht="24.75" customHeight="1" x14ac:dyDescent="0.25">
      <c r="B433" s="238" t="s">
        <v>476</v>
      </c>
      <c r="C433" s="238" t="s">
        <v>412</v>
      </c>
      <c r="D433" s="237"/>
      <c r="E433" s="262" t="s">
        <v>413</v>
      </c>
      <c r="F433" s="314"/>
      <c r="G433" s="254"/>
      <c r="H433" s="254"/>
      <c r="I433" s="263">
        <f t="shared" ref="I433" si="310">SUM(I434:I435)</f>
        <v>114500000</v>
      </c>
      <c r="J433" s="254"/>
      <c r="K433" s="254"/>
      <c r="L433" s="254"/>
      <c r="M433" s="254"/>
      <c r="N433" s="263">
        <f t="shared" ref="N433:T433" si="311">SUM(N434:N435)</f>
        <v>114197105</v>
      </c>
      <c r="O433" s="236">
        <f t="shared" si="305"/>
        <v>99.735462882096073</v>
      </c>
      <c r="P433" s="263">
        <f t="shared" si="311"/>
        <v>100037105</v>
      </c>
      <c r="Q433" s="263">
        <f t="shared" si="311"/>
        <v>0</v>
      </c>
      <c r="R433" s="263">
        <f t="shared" si="311"/>
        <v>14160000</v>
      </c>
      <c r="S433" s="263">
        <f t="shared" si="311"/>
        <v>0</v>
      </c>
      <c r="T433" s="263">
        <f t="shared" si="311"/>
        <v>0</v>
      </c>
      <c r="U433" s="254"/>
      <c r="V433" s="254"/>
    </row>
    <row r="434" spans="2:22" ht="25.5" hidden="1" x14ac:dyDescent="0.25">
      <c r="B434" s="243" t="s">
        <v>476</v>
      </c>
      <c r="C434" s="271" t="s">
        <v>894</v>
      </c>
      <c r="D434" s="272"/>
      <c r="E434" s="273" t="s">
        <v>895</v>
      </c>
      <c r="F434" s="297"/>
      <c r="G434" s="254"/>
      <c r="H434" s="254"/>
      <c r="I434" s="265">
        <v>0</v>
      </c>
      <c r="J434" s="254"/>
      <c r="K434" s="254"/>
      <c r="L434" s="254"/>
      <c r="M434" s="254"/>
      <c r="N434" s="265">
        <v>0</v>
      </c>
      <c r="O434" s="236" t="e">
        <f t="shared" si="305"/>
        <v>#DIV/0!</v>
      </c>
      <c r="P434" s="265">
        <v>0</v>
      </c>
      <c r="Q434" s="265">
        <v>0</v>
      </c>
      <c r="R434" s="265">
        <v>0</v>
      </c>
      <c r="S434" s="265">
        <v>0</v>
      </c>
      <c r="T434" s="265">
        <v>0</v>
      </c>
      <c r="U434" s="254"/>
      <c r="V434" s="254"/>
    </row>
    <row r="435" spans="2:22" ht="25.5" x14ac:dyDescent="0.25">
      <c r="B435" s="271" t="s">
        <v>476</v>
      </c>
      <c r="C435" s="271" t="s">
        <v>414</v>
      </c>
      <c r="D435" s="272"/>
      <c r="E435" s="273" t="s">
        <v>415</v>
      </c>
      <c r="F435" s="297"/>
      <c r="G435" s="254"/>
      <c r="H435" s="254"/>
      <c r="I435" s="265">
        <v>114500000</v>
      </c>
      <c r="J435" s="254"/>
      <c r="K435" s="254"/>
      <c r="L435" s="254"/>
      <c r="M435" s="254"/>
      <c r="N435" s="265">
        <v>114197105</v>
      </c>
      <c r="O435" s="236">
        <f t="shared" si="305"/>
        <v>99.735462882096073</v>
      </c>
      <c r="P435" s="265">
        <v>100037105</v>
      </c>
      <c r="Q435" s="265"/>
      <c r="R435" s="265">
        <f>N435-P435</f>
        <v>14160000</v>
      </c>
      <c r="S435" s="265"/>
      <c r="T435" s="265"/>
      <c r="U435" s="254"/>
      <c r="V435" s="254"/>
    </row>
    <row r="436" spans="2:22" x14ac:dyDescent="0.25">
      <c r="B436" s="243"/>
      <c r="C436" s="243"/>
      <c r="D436" s="242"/>
      <c r="E436" s="266"/>
      <c r="F436" s="297"/>
      <c r="G436" s="254"/>
      <c r="H436" s="254"/>
      <c r="I436" s="265"/>
      <c r="J436" s="254"/>
      <c r="K436" s="254"/>
      <c r="L436" s="254"/>
      <c r="M436" s="254"/>
      <c r="N436" s="265"/>
      <c r="O436" s="236"/>
      <c r="P436" s="265"/>
      <c r="Q436" s="265"/>
      <c r="R436" s="265"/>
      <c r="S436" s="265"/>
      <c r="T436" s="265"/>
      <c r="U436" s="254"/>
      <c r="V436" s="254"/>
    </row>
    <row r="437" spans="2:22" ht="22.5" x14ac:dyDescent="0.25">
      <c r="B437" s="234" t="s">
        <v>1878</v>
      </c>
      <c r="C437" s="234"/>
      <c r="D437" s="233"/>
      <c r="E437" s="460" t="s">
        <v>1877</v>
      </c>
      <c r="F437" s="304" t="s">
        <v>1938</v>
      </c>
      <c r="G437" s="254"/>
      <c r="H437" s="254"/>
      <c r="I437" s="258">
        <f>I438</f>
        <v>8070500</v>
      </c>
      <c r="J437" s="254"/>
      <c r="K437" s="254"/>
      <c r="L437" s="254"/>
      <c r="M437" s="254"/>
      <c r="N437" s="258">
        <f>N438</f>
        <v>8070500</v>
      </c>
      <c r="O437" s="236">
        <f t="shared" ref="O437:O440" si="312">N437/I437*100</f>
        <v>100</v>
      </c>
      <c r="P437" s="258">
        <f t="shared" ref="P437:T437" si="313">P438</f>
        <v>8070500</v>
      </c>
      <c r="Q437" s="258">
        <f t="shared" si="313"/>
        <v>0</v>
      </c>
      <c r="R437" s="258">
        <f t="shared" si="313"/>
        <v>0</v>
      </c>
      <c r="S437" s="258">
        <f t="shared" si="313"/>
        <v>0</v>
      </c>
      <c r="T437" s="258">
        <f t="shared" si="313"/>
        <v>0</v>
      </c>
      <c r="U437" s="254"/>
      <c r="V437" s="254"/>
    </row>
    <row r="438" spans="2:22" x14ac:dyDescent="0.25">
      <c r="B438" s="234" t="s">
        <v>1878</v>
      </c>
      <c r="C438" s="234" t="s">
        <v>363</v>
      </c>
      <c r="D438" s="233"/>
      <c r="E438" s="460" t="s">
        <v>66</v>
      </c>
      <c r="F438" s="304"/>
      <c r="G438" s="254"/>
      <c r="H438" s="254"/>
      <c r="I438" s="258">
        <f t="shared" ref="I438:I439" si="314">I439</f>
        <v>8070500</v>
      </c>
      <c r="J438" s="254"/>
      <c r="K438" s="254"/>
      <c r="L438" s="254"/>
      <c r="M438" s="254"/>
      <c r="N438" s="258">
        <f t="shared" ref="N438:T439" si="315">N439</f>
        <v>8070500</v>
      </c>
      <c r="O438" s="236">
        <f t="shared" si="312"/>
        <v>100</v>
      </c>
      <c r="P438" s="258">
        <f t="shared" si="315"/>
        <v>8070500</v>
      </c>
      <c r="Q438" s="258">
        <f t="shared" si="315"/>
        <v>0</v>
      </c>
      <c r="R438" s="258">
        <f t="shared" si="315"/>
        <v>0</v>
      </c>
      <c r="S438" s="258">
        <f t="shared" si="315"/>
        <v>0</v>
      </c>
      <c r="T438" s="258">
        <f t="shared" si="315"/>
        <v>0</v>
      </c>
      <c r="U438" s="254"/>
      <c r="V438" s="254"/>
    </row>
    <row r="439" spans="2:22" x14ac:dyDescent="0.25">
      <c r="B439" s="238" t="s">
        <v>1878</v>
      </c>
      <c r="C439" s="238" t="s">
        <v>401</v>
      </c>
      <c r="D439" s="237"/>
      <c r="E439" s="262" t="s">
        <v>880</v>
      </c>
      <c r="F439" s="314"/>
      <c r="G439" s="254"/>
      <c r="H439" s="254"/>
      <c r="I439" s="263">
        <f t="shared" si="314"/>
        <v>8070500</v>
      </c>
      <c r="J439" s="254"/>
      <c r="K439" s="254"/>
      <c r="L439" s="254"/>
      <c r="M439" s="254"/>
      <c r="N439" s="263">
        <f t="shared" si="315"/>
        <v>8070500</v>
      </c>
      <c r="O439" s="236">
        <f t="shared" si="312"/>
        <v>100</v>
      </c>
      <c r="P439" s="263">
        <f t="shared" si="315"/>
        <v>8070500</v>
      </c>
      <c r="Q439" s="263">
        <f t="shared" si="315"/>
        <v>0</v>
      </c>
      <c r="R439" s="263">
        <f t="shared" si="315"/>
        <v>0</v>
      </c>
      <c r="S439" s="263">
        <f t="shared" si="315"/>
        <v>0</v>
      </c>
      <c r="T439" s="263">
        <f t="shared" si="315"/>
        <v>0</v>
      </c>
      <c r="U439" s="254"/>
      <c r="V439" s="254"/>
    </row>
    <row r="440" spans="2:22" ht="25.5" x14ac:dyDescent="0.25">
      <c r="B440" s="243" t="s">
        <v>1878</v>
      </c>
      <c r="C440" s="243" t="s">
        <v>402</v>
      </c>
      <c r="D440" s="242"/>
      <c r="E440" s="266" t="s">
        <v>882</v>
      </c>
      <c r="F440" s="297"/>
      <c r="G440" s="254"/>
      <c r="H440" s="254"/>
      <c r="I440" s="265">
        <v>8070500</v>
      </c>
      <c r="J440" s="254"/>
      <c r="K440" s="254"/>
      <c r="L440" s="254"/>
      <c r="M440" s="254"/>
      <c r="N440" s="265">
        <v>8070500</v>
      </c>
      <c r="O440" s="236">
        <f t="shared" si="312"/>
        <v>100</v>
      </c>
      <c r="P440" s="265">
        <v>8070500</v>
      </c>
      <c r="Q440" s="265"/>
      <c r="R440" s="265"/>
      <c r="S440" s="265"/>
      <c r="T440" s="265"/>
      <c r="U440" s="254"/>
      <c r="V440" s="254"/>
    </row>
    <row r="441" spans="2:22" x14ac:dyDescent="0.25">
      <c r="B441" s="243"/>
      <c r="C441" s="243"/>
      <c r="D441" s="242"/>
      <c r="E441" s="264"/>
      <c r="F441" s="295"/>
      <c r="G441" s="254"/>
      <c r="H441" s="254"/>
      <c r="I441" s="265"/>
      <c r="J441" s="254"/>
      <c r="K441" s="254"/>
      <c r="L441" s="254"/>
      <c r="M441" s="254"/>
      <c r="N441" s="265"/>
      <c r="O441" s="236"/>
      <c r="P441" s="265"/>
      <c r="Q441" s="265"/>
      <c r="R441" s="265"/>
      <c r="S441" s="265"/>
      <c r="T441" s="265"/>
      <c r="U441" s="254"/>
      <c r="V441" s="254"/>
    </row>
    <row r="442" spans="2:22" ht="33.75" x14ac:dyDescent="0.25">
      <c r="B442" s="234" t="s">
        <v>896</v>
      </c>
      <c r="C442" s="234"/>
      <c r="D442" s="233"/>
      <c r="E442" s="260" t="s">
        <v>897</v>
      </c>
      <c r="F442" s="304" t="s">
        <v>1939</v>
      </c>
      <c r="G442" s="254"/>
      <c r="H442" s="254"/>
      <c r="I442" s="258">
        <f>I447+I443</f>
        <v>28932000</v>
      </c>
      <c r="J442" s="254"/>
      <c r="K442" s="254"/>
      <c r="L442" s="254"/>
      <c r="M442" s="254"/>
      <c r="N442" s="258">
        <f>N447+N443</f>
        <v>28291960</v>
      </c>
      <c r="O442" s="236">
        <f t="shared" si="305"/>
        <v>97.787778238628505</v>
      </c>
      <c r="P442" s="258">
        <f t="shared" ref="P442:T442" si="316">P447+P443</f>
        <v>28291960</v>
      </c>
      <c r="Q442" s="258">
        <f t="shared" si="316"/>
        <v>0</v>
      </c>
      <c r="R442" s="258">
        <f t="shared" si="316"/>
        <v>0</v>
      </c>
      <c r="S442" s="258">
        <f t="shared" si="316"/>
        <v>0</v>
      </c>
      <c r="T442" s="258">
        <f t="shared" si="316"/>
        <v>0</v>
      </c>
      <c r="U442" s="254"/>
      <c r="V442" s="254"/>
    </row>
    <row r="443" spans="2:22" x14ac:dyDescent="0.25">
      <c r="B443" s="238" t="s">
        <v>896</v>
      </c>
      <c r="C443" s="238" t="s">
        <v>321</v>
      </c>
      <c r="D443" s="237"/>
      <c r="E443" s="262" t="s">
        <v>322</v>
      </c>
      <c r="F443" s="314"/>
      <c r="G443" s="254"/>
      <c r="H443" s="254"/>
      <c r="I443" s="263">
        <f t="shared" ref="I443" si="317">SUM(I444:I446)</f>
        <v>318000</v>
      </c>
      <c r="J443" s="254"/>
      <c r="K443" s="254"/>
      <c r="L443" s="254"/>
      <c r="M443" s="254"/>
      <c r="N443" s="263">
        <f t="shared" ref="N443:T443" si="318">SUM(N444:N446)</f>
        <v>318000</v>
      </c>
      <c r="O443" s="236">
        <f t="shared" si="305"/>
        <v>100</v>
      </c>
      <c r="P443" s="263">
        <f t="shared" si="318"/>
        <v>318000</v>
      </c>
      <c r="Q443" s="263">
        <f t="shared" si="318"/>
        <v>0</v>
      </c>
      <c r="R443" s="263">
        <f t="shared" si="318"/>
        <v>0</v>
      </c>
      <c r="S443" s="263">
        <f t="shared" si="318"/>
        <v>0</v>
      </c>
      <c r="T443" s="263">
        <f t="shared" si="318"/>
        <v>0</v>
      </c>
      <c r="U443" s="254"/>
      <c r="V443" s="254"/>
    </row>
    <row r="444" spans="2:22" ht="17.25" customHeight="1" x14ac:dyDescent="0.25">
      <c r="B444" s="243" t="s">
        <v>896</v>
      </c>
      <c r="C444" s="243" t="s">
        <v>323</v>
      </c>
      <c r="D444" s="242"/>
      <c r="E444" s="266" t="s">
        <v>324</v>
      </c>
      <c r="F444" s="297"/>
      <c r="G444" s="254"/>
      <c r="H444" s="254"/>
      <c r="I444" s="265">
        <v>100000</v>
      </c>
      <c r="J444" s="254"/>
      <c r="K444" s="254"/>
      <c r="L444" s="254"/>
      <c r="M444" s="254"/>
      <c r="N444" s="265">
        <v>100000</v>
      </c>
      <c r="O444" s="236">
        <f t="shared" si="305"/>
        <v>100</v>
      </c>
      <c r="P444" s="265">
        <v>100000</v>
      </c>
      <c r="Q444" s="265"/>
      <c r="R444" s="265"/>
      <c r="S444" s="265"/>
      <c r="T444" s="265"/>
      <c r="U444" s="254"/>
      <c r="V444" s="254"/>
    </row>
    <row r="445" spans="2:22" ht="19.5" customHeight="1" x14ac:dyDescent="0.25">
      <c r="B445" s="243" t="s">
        <v>896</v>
      </c>
      <c r="C445" s="243" t="s">
        <v>327</v>
      </c>
      <c r="D445" s="242"/>
      <c r="E445" s="266" t="s">
        <v>328</v>
      </c>
      <c r="F445" s="297"/>
      <c r="G445" s="254"/>
      <c r="H445" s="254"/>
      <c r="I445" s="265">
        <v>43000</v>
      </c>
      <c r="J445" s="254"/>
      <c r="K445" s="254"/>
      <c r="L445" s="254"/>
      <c r="M445" s="254"/>
      <c r="N445" s="265">
        <v>43000</v>
      </c>
      <c r="O445" s="236">
        <f t="shared" si="305"/>
        <v>100</v>
      </c>
      <c r="P445" s="265">
        <v>43000</v>
      </c>
      <c r="Q445" s="265"/>
      <c r="R445" s="265"/>
      <c r="S445" s="265"/>
      <c r="T445" s="265"/>
      <c r="U445" s="254"/>
      <c r="V445" s="254"/>
    </row>
    <row r="446" spans="2:22" ht="20.25" customHeight="1" x14ac:dyDescent="0.25">
      <c r="B446" s="243" t="s">
        <v>896</v>
      </c>
      <c r="C446" s="243" t="s">
        <v>329</v>
      </c>
      <c r="D446" s="242"/>
      <c r="E446" s="266" t="s">
        <v>330</v>
      </c>
      <c r="F446" s="297"/>
      <c r="G446" s="254"/>
      <c r="H446" s="254"/>
      <c r="I446" s="265">
        <v>175000</v>
      </c>
      <c r="J446" s="254"/>
      <c r="K446" s="254"/>
      <c r="L446" s="254"/>
      <c r="M446" s="254"/>
      <c r="N446" s="265">
        <v>175000</v>
      </c>
      <c r="O446" s="236">
        <f t="shared" si="305"/>
        <v>100</v>
      </c>
      <c r="P446" s="265">
        <v>175000</v>
      </c>
      <c r="Q446" s="265"/>
      <c r="R446" s="265"/>
      <c r="S446" s="265"/>
      <c r="T446" s="265"/>
      <c r="U446" s="254"/>
      <c r="V446" s="254"/>
    </row>
    <row r="447" spans="2:22" x14ac:dyDescent="0.25">
      <c r="B447" s="234" t="s">
        <v>896</v>
      </c>
      <c r="C447" s="234" t="s">
        <v>363</v>
      </c>
      <c r="D447" s="233"/>
      <c r="E447" s="260" t="s">
        <v>66</v>
      </c>
      <c r="F447" s="304"/>
      <c r="G447" s="254"/>
      <c r="H447" s="254"/>
      <c r="I447" s="258">
        <f t="shared" ref="I447" si="319">I448</f>
        <v>28614000</v>
      </c>
      <c r="J447" s="254"/>
      <c r="K447" s="254"/>
      <c r="L447" s="254"/>
      <c r="M447" s="254"/>
      <c r="N447" s="258">
        <f t="shared" ref="N447:T447" si="320">N448</f>
        <v>27973960</v>
      </c>
      <c r="O447" s="236">
        <f t="shared" si="305"/>
        <v>97.763192842664424</v>
      </c>
      <c r="P447" s="258">
        <f t="shared" si="320"/>
        <v>27973960</v>
      </c>
      <c r="Q447" s="258">
        <f t="shared" si="320"/>
        <v>0</v>
      </c>
      <c r="R447" s="258">
        <f t="shared" si="320"/>
        <v>0</v>
      </c>
      <c r="S447" s="258">
        <f t="shared" si="320"/>
        <v>0</v>
      </c>
      <c r="T447" s="258">
        <f t="shared" si="320"/>
        <v>0</v>
      </c>
      <c r="U447" s="254"/>
      <c r="V447" s="254"/>
    </row>
    <row r="448" spans="2:22" x14ac:dyDescent="0.25">
      <c r="B448" s="238" t="s">
        <v>896</v>
      </c>
      <c r="C448" s="238" t="s">
        <v>401</v>
      </c>
      <c r="D448" s="237"/>
      <c r="E448" s="262" t="s">
        <v>880</v>
      </c>
      <c r="F448" s="314"/>
      <c r="G448" s="254"/>
      <c r="H448" s="254"/>
      <c r="I448" s="263">
        <f>SUM(I449:I451)</f>
        <v>28614000</v>
      </c>
      <c r="J448" s="254"/>
      <c r="K448" s="254"/>
      <c r="L448" s="254"/>
      <c r="M448" s="254"/>
      <c r="N448" s="263">
        <f>SUM(N449:N451)</f>
        <v>27973960</v>
      </c>
      <c r="O448" s="236">
        <f t="shared" si="305"/>
        <v>97.763192842664424</v>
      </c>
      <c r="P448" s="263">
        <f t="shared" ref="P448:T448" si="321">SUM(P449:P451)</f>
        <v>27973960</v>
      </c>
      <c r="Q448" s="263">
        <f t="shared" si="321"/>
        <v>0</v>
      </c>
      <c r="R448" s="263">
        <f t="shared" si="321"/>
        <v>0</v>
      </c>
      <c r="S448" s="263">
        <f t="shared" si="321"/>
        <v>0</v>
      </c>
      <c r="T448" s="263">
        <f t="shared" si="321"/>
        <v>0</v>
      </c>
      <c r="U448" s="254"/>
      <c r="V448" s="254"/>
    </row>
    <row r="449" spans="1:22" ht="25.5" x14ac:dyDescent="0.25">
      <c r="B449" s="243" t="s">
        <v>896</v>
      </c>
      <c r="C449" s="243" t="s">
        <v>402</v>
      </c>
      <c r="D449" s="242"/>
      <c r="E449" s="266" t="s">
        <v>1879</v>
      </c>
      <c r="F449" s="297"/>
      <c r="G449" s="254"/>
      <c r="H449" s="254"/>
      <c r="I449" s="265">
        <v>525000</v>
      </c>
      <c r="J449" s="254"/>
      <c r="K449" s="254"/>
      <c r="L449" s="254"/>
      <c r="M449" s="254"/>
      <c r="N449" s="265">
        <v>525000</v>
      </c>
      <c r="O449" s="236">
        <f t="shared" si="305"/>
        <v>100</v>
      </c>
      <c r="P449" s="265">
        <v>525000</v>
      </c>
      <c r="Q449" s="265"/>
      <c r="R449" s="265"/>
      <c r="S449" s="265"/>
      <c r="T449" s="265"/>
      <c r="U449" s="254"/>
      <c r="V449" s="254"/>
    </row>
    <row r="450" spans="1:22" ht="25.5" x14ac:dyDescent="0.25">
      <c r="B450" s="243" t="s">
        <v>896</v>
      </c>
      <c r="C450" s="243" t="s">
        <v>402</v>
      </c>
      <c r="D450" s="242"/>
      <c r="E450" s="266" t="s">
        <v>1880</v>
      </c>
      <c r="F450" s="297"/>
      <c r="G450" s="254"/>
      <c r="H450" s="254"/>
      <c r="I450" s="265">
        <v>5525000</v>
      </c>
      <c r="J450" s="254"/>
      <c r="K450" s="254"/>
      <c r="L450" s="254"/>
      <c r="M450" s="254"/>
      <c r="N450" s="265">
        <v>5525000</v>
      </c>
      <c r="O450" s="236">
        <f t="shared" ref="O450" si="322">N450/I450*100</f>
        <v>100</v>
      </c>
      <c r="P450" s="265">
        <v>5525000</v>
      </c>
      <c r="Q450" s="265"/>
      <c r="R450" s="265"/>
      <c r="S450" s="265"/>
      <c r="T450" s="265"/>
      <c r="U450" s="254"/>
      <c r="V450" s="254"/>
    </row>
    <row r="451" spans="1:22" ht="23.25" customHeight="1" x14ac:dyDescent="0.25">
      <c r="B451" s="243" t="s">
        <v>896</v>
      </c>
      <c r="C451" s="243" t="s">
        <v>402</v>
      </c>
      <c r="D451" s="242"/>
      <c r="E451" s="266" t="s">
        <v>882</v>
      </c>
      <c r="F451" s="297"/>
      <c r="G451" s="254"/>
      <c r="H451" s="254"/>
      <c r="I451" s="265">
        <v>22564000</v>
      </c>
      <c r="J451" s="254"/>
      <c r="K451" s="254"/>
      <c r="L451" s="254"/>
      <c r="M451" s="254"/>
      <c r="N451" s="265">
        <v>21923960</v>
      </c>
      <c r="O451" s="236">
        <f t="shared" si="305"/>
        <v>97.163446197482713</v>
      </c>
      <c r="P451" s="265">
        <f>N451</f>
        <v>21923960</v>
      </c>
      <c r="Q451" s="265"/>
      <c r="R451" s="265"/>
      <c r="S451" s="265"/>
      <c r="T451" s="265"/>
      <c r="U451" s="254"/>
      <c r="V451" s="254"/>
    </row>
    <row r="452" spans="1:22" ht="51.75" customHeight="1" x14ac:dyDescent="0.25">
      <c r="B452" s="243"/>
      <c r="C452" s="243"/>
      <c r="D452" s="242"/>
      <c r="E452" s="264"/>
      <c r="F452" s="295"/>
      <c r="G452" s="254"/>
      <c r="H452" s="254"/>
      <c r="I452" s="265"/>
      <c r="J452" s="254"/>
      <c r="K452" s="254"/>
      <c r="L452" s="254"/>
      <c r="M452" s="254"/>
      <c r="N452" s="265"/>
      <c r="O452" s="236"/>
      <c r="P452" s="265"/>
      <c r="Q452" s="265"/>
      <c r="R452" s="265"/>
      <c r="S452" s="265"/>
      <c r="T452" s="265"/>
      <c r="U452" s="254"/>
      <c r="V452" s="254"/>
    </row>
    <row r="453" spans="1:22" x14ac:dyDescent="0.25">
      <c r="B453" s="234" t="s">
        <v>477</v>
      </c>
      <c r="C453" s="256"/>
      <c r="D453" s="235" t="s">
        <v>478</v>
      </c>
      <c r="E453" s="257"/>
      <c r="F453" s="469"/>
      <c r="G453" s="254"/>
      <c r="H453" s="254"/>
      <c r="I453" s="258">
        <f t="shared" ref="I453:I456" si="323">I454</f>
        <v>2272000</v>
      </c>
      <c r="J453" s="254"/>
      <c r="K453" s="254"/>
      <c r="L453" s="254"/>
      <c r="M453" s="254"/>
      <c r="N453" s="258">
        <f t="shared" ref="N453:T456" si="324">N454</f>
        <v>1082000</v>
      </c>
      <c r="O453" s="236">
        <f t="shared" si="305"/>
        <v>47.62323943661972</v>
      </c>
      <c r="P453" s="258">
        <f t="shared" si="324"/>
        <v>1082000</v>
      </c>
      <c r="Q453" s="258">
        <f t="shared" si="324"/>
        <v>0</v>
      </c>
      <c r="R453" s="258">
        <f t="shared" si="324"/>
        <v>0</v>
      </c>
      <c r="S453" s="258">
        <f t="shared" si="324"/>
        <v>0</v>
      </c>
      <c r="T453" s="258">
        <f t="shared" si="324"/>
        <v>0</v>
      </c>
      <c r="U453" s="254"/>
      <c r="V453" s="254"/>
    </row>
    <row r="454" spans="1:22" ht="33.75" x14ac:dyDescent="0.25">
      <c r="B454" s="234" t="s">
        <v>479</v>
      </c>
      <c r="C454" s="256"/>
      <c r="D454" s="233"/>
      <c r="E454" s="260" t="s">
        <v>480</v>
      </c>
      <c r="F454" s="304" t="s">
        <v>1940</v>
      </c>
      <c r="G454" s="254"/>
      <c r="H454" s="254"/>
      <c r="I454" s="258">
        <f t="shared" si="323"/>
        <v>2272000</v>
      </c>
      <c r="J454" s="254"/>
      <c r="K454" s="254"/>
      <c r="L454" s="254"/>
      <c r="M454" s="254"/>
      <c r="N454" s="258">
        <f t="shared" si="324"/>
        <v>1082000</v>
      </c>
      <c r="O454" s="236">
        <f t="shared" si="305"/>
        <v>47.62323943661972</v>
      </c>
      <c r="P454" s="258">
        <f t="shared" si="324"/>
        <v>1082000</v>
      </c>
      <c r="Q454" s="258">
        <f t="shared" si="324"/>
        <v>0</v>
      </c>
      <c r="R454" s="258">
        <f t="shared" si="324"/>
        <v>0</v>
      </c>
      <c r="S454" s="258">
        <f t="shared" si="324"/>
        <v>0</v>
      </c>
      <c r="T454" s="258">
        <f t="shared" si="324"/>
        <v>0</v>
      </c>
      <c r="U454" s="254"/>
      <c r="V454" s="254"/>
    </row>
    <row r="455" spans="1:22" x14ac:dyDescent="0.25">
      <c r="B455" s="234" t="s">
        <v>479</v>
      </c>
      <c r="C455" s="234" t="s">
        <v>320</v>
      </c>
      <c r="D455" s="233"/>
      <c r="E455" s="260" t="s">
        <v>65</v>
      </c>
      <c r="F455" s="304"/>
      <c r="G455" s="254"/>
      <c r="H455" s="254"/>
      <c r="I455" s="258">
        <f t="shared" si="323"/>
        <v>2272000</v>
      </c>
      <c r="J455" s="254"/>
      <c r="K455" s="254"/>
      <c r="L455" s="254"/>
      <c r="M455" s="254"/>
      <c r="N455" s="258">
        <f t="shared" si="324"/>
        <v>1082000</v>
      </c>
      <c r="O455" s="236">
        <f t="shared" si="305"/>
        <v>47.62323943661972</v>
      </c>
      <c r="P455" s="258">
        <f t="shared" si="324"/>
        <v>1082000</v>
      </c>
      <c r="Q455" s="258">
        <f t="shared" si="324"/>
        <v>0</v>
      </c>
      <c r="R455" s="258">
        <f t="shared" si="324"/>
        <v>0</v>
      </c>
      <c r="S455" s="258">
        <f t="shared" si="324"/>
        <v>0</v>
      </c>
      <c r="T455" s="258">
        <f t="shared" si="324"/>
        <v>0</v>
      </c>
      <c r="U455" s="254"/>
      <c r="V455" s="254"/>
    </row>
    <row r="456" spans="1:22" x14ac:dyDescent="0.25">
      <c r="B456" s="238" t="s">
        <v>479</v>
      </c>
      <c r="C456" s="238" t="s">
        <v>321</v>
      </c>
      <c r="D456" s="237"/>
      <c r="E456" s="262" t="s">
        <v>322</v>
      </c>
      <c r="F456" s="314"/>
      <c r="G456" s="254"/>
      <c r="H456" s="254"/>
      <c r="I456" s="263">
        <f t="shared" si="323"/>
        <v>2272000</v>
      </c>
      <c r="J456" s="254"/>
      <c r="K456" s="254"/>
      <c r="L456" s="254"/>
      <c r="M456" s="254"/>
      <c r="N456" s="263">
        <f t="shared" si="324"/>
        <v>1082000</v>
      </c>
      <c r="O456" s="236">
        <f t="shared" si="305"/>
        <v>47.62323943661972</v>
      </c>
      <c r="P456" s="263">
        <f t="shared" si="324"/>
        <v>1082000</v>
      </c>
      <c r="Q456" s="263">
        <f t="shared" si="324"/>
        <v>0</v>
      </c>
      <c r="R456" s="263">
        <f t="shared" si="324"/>
        <v>0</v>
      </c>
      <c r="S456" s="263">
        <f t="shared" si="324"/>
        <v>0</v>
      </c>
      <c r="T456" s="263">
        <f t="shared" si="324"/>
        <v>0</v>
      </c>
      <c r="U456" s="254"/>
      <c r="V456" s="254"/>
    </row>
    <row r="457" spans="1:22" ht="25.5" x14ac:dyDescent="0.25">
      <c r="B457" s="300" t="s">
        <v>479</v>
      </c>
      <c r="C457" s="300" t="s">
        <v>866</v>
      </c>
      <c r="D457" s="301"/>
      <c r="E457" s="297" t="s">
        <v>898</v>
      </c>
      <c r="F457" s="297"/>
      <c r="G457" s="254"/>
      <c r="H457" s="254"/>
      <c r="I457" s="302">
        <v>2272000</v>
      </c>
      <c r="J457" s="254"/>
      <c r="K457" s="254"/>
      <c r="L457" s="254"/>
      <c r="M457" s="254"/>
      <c r="N457" s="302">
        <v>1082000</v>
      </c>
      <c r="O457" s="236">
        <f t="shared" si="305"/>
        <v>47.62323943661972</v>
      </c>
      <c r="P457" s="302">
        <f>N457</f>
        <v>1082000</v>
      </c>
      <c r="Q457" s="302"/>
      <c r="R457" s="302"/>
      <c r="S457" s="302"/>
      <c r="T457" s="302"/>
      <c r="U457" s="254"/>
      <c r="V457" s="254"/>
    </row>
    <row r="458" spans="1:22" x14ac:dyDescent="0.25">
      <c r="B458" s="303"/>
      <c r="C458" s="303"/>
      <c r="D458" s="224"/>
      <c r="E458" s="297"/>
      <c r="F458" s="297"/>
      <c r="G458" s="254"/>
      <c r="H458" s="254"/>
      <c r="I458" s="302"/>
      <c r="J458" s="254"/>
      <c r="K458" s="254"/>
      <c r="L458" s="254"/>
      <c r="M458" s="254"/>
      <c r="N458" s="302"/>
      <c r="O458" s="236"/>
      <c r="P458" s="302"/>
      <c r="Q458" s="302"/>
      <c r="R458" s="302"/>
      <c r="S458" s="302"/>
      <c r="T458" s="302"/>
      <c r="U458" s="254"/>
      <c r="V458" s="254"/>
    </row>
    <row r="459" spans="1:22" x14ac:dyDescent="0.25">
      <c r="B459" s="234" t="s">
        <v>899</v>
      </c>
      <c r="C459" s="303"/>
      <c r="D459" s="224"/>
      <c r="E459" s="304" t="s">
        <v>103</v>
      </c>
      <c r="F459" s="304"/>
      <c r="G459" s="254"/>
      <c r="H459" s="254"/>
      <c r="I459" s="305">
        <f>I460+I476</f>
        <v>152881988</v>
      </c>
      <c r="J459" s="254"/>
      <c r="K459" s="254"/>
      <c r="L459" s="254"/>
      <c r="M459" s="254"/>
      <c r="N459" s="305">
        <f>N460+N476</f>
        <v>135310090</v>
      </c>
      <c r="O459" s="236">
        <f t="shared" si="305"/>
        <v>88.506233971787438</v>
      </c>
      <c r="P459" s="305">
        <f t="shared" ref="P459:T459" si="325">P460+P476</f>
        <v>135310090</v>
      </c>
      <c r="Q459" s="305">
        <f t="shared" si="325"/>
        <v>0</v>
      </c>
      <c r="R459" s="305">
        <f t="shared" si="325"/>
        <v>0</v>
      </c>
      <c r="S459" s="305">
        <f t="shared" si="325"/>
        <v>0</v>
      </c>
      <c r="T459" s="305">
        <f t="shared" si="325"/>
        <v>0</v>
      </c>
      <c r="U459" s="254"/>
      <c r="V459" s="254"/>
    </row>
    <row r="460" spans="1:22" ht="36.75" customHeight="1" x14ac:dyDescent="0.25">
      <c r="B460" s="306" t="s">
        <v>900</v>
      </c>
      <c r="C460" s="303"/>
      <c r="D460" s="224"/>
      <c r="E460" s="304" t="s">
        <v>901</v>
      </c>
      <c r="F460" s="304" t="s">
        <v>1941</v>
      </c>
      <c r="G460" s="254"/>
      <c r="H460" s="254"/>
      <c r="I460" s="305">
        <f>I461+I467</f>
        <v>123922488</v>
      </c>
      <c r="J460" s="254"/>
      <c r="K460" s="254"/>
      <c r="L460" s="254"/>
      <c r="M460" s="254"/>
      <c r="N460" s="305">
        <f>N461+N467</f>
        <v>119550590</v>
      </c>
      <c r="O460" s="236">
        <f t="shared" si="305"/>
        <v>96.472070509107283</v>
      </c>
      <c r="P460" s="305">
        <f t="shared" ref="P460:T460" si="326">P461+P467</f>
        <v>119550590</v>
      </c>
      <c r="Q460" s="305">
        <f t="shared" si="326"/>
        <v>0</v>
      </c>
      <c r="R460" s="305">
        <f t="shared" si="326"/>
        <v>0</v>
      </c>
      <c r="S460" s="305">
        <f t="shared" si="326"/>
        <v>0</v>
      </c>
      <c r="T460" s="305">
        <f t="shared" si="326"/>
        <v>0</v>
      </c>
      <c r="U460" s="254"/>
      <c r="V460" s="254"/>
    </row>
    <row r="461" spans="1:22" x14ac:dyDescent="0.25">
      <c r="B461" s="306" t="s">
        <v>900</v>
      </c>
      <c r="C461" s="234" t="s">
        <v>320</v>
      </c>
      <c r="D461" s="233"/>
      <c r="E461" s="260" t="s">
        <v>65</v>
      </c>
      <c r="F461" s="304"/>
      <c r="G461" s="254"/>
      <c r="H461" s="254"/>
      <c r="I461" s="305">
        <f>I462</f>
        <v>982488</v>
      </c>
      <c r="J461" s="254"/>
      <c r="K461" s="254"/>
      <c r="L461" s="254"/>
      <c r="M461" s="254"/>
      <c r="N461" s="305">
        <f>N462</f>
        <v>982000</v>
      </c>
      <c r="O461" s="236">
        <f t="shared" si="305"/>
        <v>99.950330182149798</v>
      </c>
      <c r="P461" s="305">
        <f t="shared" ref="P461:T461" si="327">P462</f>
        <v>982000</v>
      </c>
      <c r="Q461" s="305">
        <f t="shared" si="327"/>
        <v>0</v>
      </c>
      <c r="R461" s="305">
        <f t="shared" si="327"/>
        <v>0</v>
      </c>
      <c r="S461" s="305">
        <f t="shared" si="327"/>
        <v>0</v>
      </c>
      <c r="T461" s="305">
        <f t="shared" si="327"/>
        <v>0</v>
      </c>
      <c r="U461" s="254"/>
      <c r="V461" s="254"/>
    </row>
    <row r="462" spans="1:22" x14ac:dyDescent="0.25">
      <c r="A462" s="307"/>
      <c r="B462" s="308" t="s">
        <v>900</v>
      </c>
      <c r="C462" s="238" t="s">
        <v>321</v>
      </c>
      <c r="D462" s="237"/>
      <c r="E462" s="262" t="s">
        <v>322</v>
      </c>
      <c r="F462" s="314"/>
      <c r="G462" s="254"/>
      <c r="H462" s="254"/>
      <c r="I462" s="309">
        <f>SUM(I463:I466)</f>
        <v>982488</v>
      </c>
      <c r="J462" s="254"/>
      <c r="K462" s="254"/>
      <c r="L462" s="254"/>
      <c r="M462" s="254"/>
      <c r="N462" s="309">
        <f>SUM(N463:N466)</f>
        <v>982000</v>
      </c>
      <c r="O462" s="236">
        <f t="shared" si="305"/>
        <v>99.950330182149798</v>
      </c>
      <c r="P462" s="309">
        <f t="shared" ref="P462:T462" si="328">SUM(P463:P466)</f>
        <v>982000</v>
      </c>
      <c r="Q462" s="309">
        <f t="shared" si="328"/>
        <v>0</v>
      </c>
      <c r="R462" s="309">
        <f t="shared" si="328"/>
        <v>0</v>
      </c>
      <c r="S462" s="309">
        <f t="shared" si="328"/>
        <v>0</v>
      </c>
      <c r="T462" s="309">
        <f t="shared" si="328"/>
        <v>0</v>
      </c>
      <c r="U462" s="254"/>
      <c r="V462" s="254"/>
    </row>
    <row r="463" spans="1:22" x14ac:dyDescent="0.25">
      <c r="A463" s="220"/>
      <c r="B463" s="293" t="s">
        <v>900</v>
      </c>
      <c r="C463" s="300" t="s">
        <v>323</v>
      </c>
      <c r="D463" s="301"/>
      <c r="E463" s="297" t="s">
        <v>324</v>
      </c>
      <c r="F463" s="297"/>
      <c r="G463" s="254"/>
      <c r="H463" s="254"/>
      <c r="I463" s="302">
        <v>150000</v>
      </c>
      <c r="J463" s="254"/>
      <c r="K463" s="254"/>
      <c r="L463" s="254"/>
      <c r="M463" s="254"/>
      <c r="N463" s="302">
        <v>150000</v>
      </c>
      <c r="O463" s="236">
        <f t="shared" si="305"/>
        <v>100</v>
      </c>
      <c r="P463" s="302">
        <v>150000</v>
      </c>
      <c r="Q463" s="302"/>
      <c r="R463" s="302"/>
      <c r="S463" s="302"/>
      <c r="T463" s="302"/>
      <c r="U463" s="254"/>
      <c r="V463" s="254"/>
    </row>
    <row r="464" spans="1:22" x14ac:dyDescent="0.25">
      <c r="B464" s="293" t="s">
        <v>900</v>
      </c>
      <c r="C464" s="300" t="s">
        <v>327</v>
      </c>
      <c r="D464" s="301"/>
      <c r="E464" s="297" t="s">
        <v>328</v>
      </c>
      <c r="F464" s="297"/>
      <c r="G464" s="254"/>
      <c r="H464" s="254"/>
      <c r="I464" s="302">
        <v>137488</v>
      </c>
      <c r="J464" s="254"/>
      <c r="K464" s="254"/>
      <c r="L464" s="254"/>
      <c r="M464" s="254"/>
      <c r="N464" s="302">
        <v>137000</v>
      </c>
      <c r="O464" s="236">
        <f t="shared" si="305"/>
        <v>99.645059932503202</v>
      </c>
      <c r="P464" s="302">
        <f>N464</f>
        <v>137000</v>
      </c>
      <c r="Q464" s="302"/>
      <c r="R464" s="302"/>
      <c r="S464" s="302"/>
      <c r="T464" s="302"/>
      <c r="U464" s="254"/>
      <c r="V464" s="254"/>
    </row>
    <row r="465" spans="2:22" ht="25.5" x14ac:dyDescent="0.25">
      <c r="B465" s="293" t="s">
        <v>900</v>
      </c>
      <c r="C465" s="300" t="s">
        <v>329</v>
      </c>
      <c r="D465" s="301"/>
      <c r="E465" s="297" t="s">
        <v>330</v>
      </c>
      <c r="F465" s="297"/>
      <c r="G465" s="254"/>
      <c r="H465" s="254"/>
      <c r="I465" s="302">
        <v>520000</v>
      </c>
      <c r="J465" s="254"/>
      <c r="K465" s="254"/>
      <c r="L465" s="254"/>
      <c r="M465" s="254"/>
      <c r="N465" s="302">
        <v>520000</v>
      </c>
      <c r="O465" s="236">
        <f t="shared" si="305"/>
        <v>100</v>
      </c>
      <c r="P465" s="302">
        <v>520000</v>
      </c>
      <c r="Q465" s="302"/>
      <c r="R465" s="302"/>
      <c r="S465" s="302"/>
      <c r="T465" s="302"/>
      <c r="U465" s="254"/>
      <c r="V465" s="254"/>
    </row>
    <row r="466" spans="2:22" x14ac:dyDescent="0.25">
      <c r="B466" s="293" t="s">
        <v>900</v>
      </c>
      <c r="C466" s="300" t="s">
        <v>436</v>
      </c>
      <c r="D466" s="301"/>
      <c r="E466" s="297" t="s">
        <v>437</v>
      </c>
      <c r="F466" s="297"/>
      <c r="G466" s="254"/>
      <c r="H466" s="254"/>
      <c r="I466" s="302">
        <v>175000</v>
      </c>
      <c r="J466" s="254"/>
      <c r="K466" s="254"/>
      <c r="L466" s="254"/>
      <c r="M466" s="254"/>
      <c r="N466" s="302">
        <v>175000</v>
      </c>
      <c r="O466" s="236">
        <f t="shared" si="305"/>
        <v>100</v>
      </c>
      <c r="P466" s="302">
        <v>175000</v>
      </c>
      <c r="Q466" s="302"/>
      <c r="R466" s="302"/>
      <c r="S466" s="302"/>
      <c r="T466" s="302"/>
      <c r="U466" s="254"/>
      <c r="V466" s="254"/>
    </row>
    <row r="467" spans="2:22" x14ac:dyDescent="0.25">
      <c r="B467" s="306" t="s">
        <v>900</v>
      </c>
      <c r="C467" s="234" t="s">
        <v>363</v>
      </c>
      <c r="D467" s="233"/>
      <c r="E467" s="260" t="s">
        <v>66</v>
      </c>
      <c r="F467" s="304"/>
      <c r="G467" s="254"/>
      <c r="H467" s="254"/>
      <c r="I467" s="305">
        <f>I468+I473</f>
        <v>122940000</v>
      </c>
      <c r="J467" s="254"/>
      <c r="K467" s="254"/>
      <c r="L467" s="254"/>
      <c r="M467" s="254"/>
      <c r="N467" s="305">
        <f>N468+N473</f>
        <v>118568590</v>
      </c>
      <c r="O467" s="236">
        <f t="shared" si="305"/>
        <v>96.44427362941272</v>
      </c>
      <c r="P467" s="305">
        <f t="shared" ref="P467:T467" si="329">P468+P473</f>
        <v>118568590</v>
      </c>
      <c r="Q467" s="305">
        <f t="shared" si="329"/>
        <v>0</v>
      </c>
      <c r="R467" s="305">
        <f t="shared" si="329"/>
        <v>0</v>
      </c>
      <c r="S467" s="305">
        <f t="shared" si="329"/>
        <v>0</v>
      </c>
      <c r="T467" s="305">
        <f t="shared" si="329"/>
        <v>0</v>
      </c>
      <c r="U467" s="254"/>
      <c r="V467" s="254"/>
    </row>
    <row r="468" spans="2:22" ht="24" customHeight="1" x14ac:dyDescent="0.25">
      <c r="B468" s="308" t="s">
        <v>900</v>
      </c>
      <c r="C468" s="238" t="s">
        <v>438</v>
      </c>
      <c r="D468" s="237"/>
      <c r="E468" s="262" t="s">
        <v>439</v>
      </c>
      <c r="F468" s="314"/>
      <c r="G468" s="254"/>
      <c r="H468" s="254"/>
      <c r="I468" s="309">
        <f>SUM(I469:I472)</f>
        <v>108685000</v>
      </c>
      <c r="J468" s="254"/>
      <c r="K468" s="254"/>
      <c r="L468" s="254"/>
      <c r="M468" s="254"/>
      <c r="N468" s="309">
        <f>SUM(N469:N472)</f>
        <v>104313590</v>
      </c>
      <c r="O468" s="236">
        <f t="shared" si="305"/>
        <v>95.977908635046234</v>
      </c>
      <c r="P468" s="309">
        <f t="shared" ref="P468:T468" si="330">SUM(P469:P472)</f>
        <v>104313590</v>
      </c>
      <c r="Q468" s="309">
        <f t="shared" si="330"/>
        <v>0</v>
      </c>
      <c r="R468" s="309">
        <f t="shared" si="330"/>
        <v>0</v>
      </c>
      <c r="S468" s="309">
        <f t="shared" si="330"/>
        <v>0</v>
      </c>
      <c r="T468" s="309">
        <f t="shared" si="330"/>
        <v>0</v>
      </c>
      <c r="U468" s="254"/>
      <c r="V468" s="254"/>
    </row>
    <row r="469" spans="2:22" ht="25.5" x14ac:dyDescent="0.25">
      <c r="B469" s="293" t="s">
        <v>900</v>
      </c>
      <c r="C469" s="300" t="s">
        <v>440</v>
      </c>
      <c r="D469" s="301"/>
      <c r="E469" s="297" t="s">
        <v>441</v>
      </c>
      <c r="F469" s="297"/>
      <c r="G469" s="254"/>
      <c r="H469" s="254"/>
      <c r="I469" s="302">
        <v>900000</v>
      </c>
      <c r="J469" s="254"/>
      <c r="K469" s="254"/>
      <c r="L469" s="254"/>
      <c r="M469" s="254"/>
      <c r="N469" s="302">
        <v>900000</v>
      </c>
      <c r="O469" s="236">
        <f t="shared" si="305"/>
        <v>100</v>
      </c>
      <c r="P469" s="302">
        <v>900000</v>
      </c>
      <c r="Q469" s="302"/>
      <c r="R469" s="302"/>
      <c r="S469" s="302"/>
      <c r="T469" s="302"/>
      <c r="U469" s="254"/>
      <c r="V469" s="254"/>
    </row>
    <row r="470" spans="2:22" ht="25.5" x14ac:dyDescent="0.25">
      <c r="B470" s="293" t="s">
        <v>900</v>
      </c>
      <c r="C470" s="300" t="s">
        <v>442</v>
      </c>
      <c r="D470" s="301"/>
      <c r="E470" s="297" t="s">
        <v>443</v>
      </c>
      <c r="F470" s="297"/>
      <c r="G470" s="254"/>
      <c r="H470" s="254"/>
      <c r="I470" s="302">
        <v>22043000</v>
      </c>
      <c r="J470" s="254"/>
      <c r="K470" s="254"/>
      <c r="L470" s="254"/>
      <c r="M470" s="254"/>
      <c r="N470" s="302">
        <v>22043000</v>
      </c>
      <c r="O470" s="236">
        <f t="shared" si="305"/>
        <v>100</v>
      </c>
      <c r="P470" s="302">
        <v>22043000</v>
      </c>
      <c r="Q470" s="302"/>
      <c r="R470" s="302"/>
      <c r="S470" s="302"/>
      <c r="T470" s="302"/>
      <c r="U470" s="254"/>
      <c r="V470" s="254"/>
    </row>
    <row r="471" spans="2:22" ht="25.5" x14ac:dyDescent="0.25">
      <c r="B471" s="293" t="s">
        <v>900</v>
      </c>
      <c r="C471" s="300" t="s">
        <v>444</v>
      </c>
      <c r="D471" s="301"/>
      <c r="E471" s="297" t="s">
        <v>445</v>
      </c>
      <c r="F471" s="297"/>
      <c r="G471" s="254"/>
      <c r="H471" s="254"/>
      <c r="I471" s="302">
        <v>84442000</v>
      </c>
      <c r="J471" s="254"/>
      <c r="K471" s="254"/>
      <c r="L471" s="254"/>
      <c r="M471" s="254"/>
      <c r="N471" s="302">
        <v>80070590</v>
      </c>
      <c r="O471" s="236">
        <f t="shared" si="305"/>
        <v>94.823180407853911</v>
      </c>
      <c r="P471" s="302">
        <f>N471</f>
        <v>80070590</v>
      </c>
      <c r="Q471" s="302"/>
      <c r="R471" s="302"/>
      <c r="S471" s="302"/>
      <c r="T471" s="302"/>
      <c r="U471" s="254"/>
      <c r="V471" s="254"/>
    </row>
    <row r="472" spans="2:22" ht="25.5" x14ac:dyDescent="0.25">
      <c r="B472" s="293" t="s">
        <v>900</v>
      </c>
      <c r="C472" s="300" t="s">
        <v>902</v>
      </c>
      <c r="D472" s="301"/>
      <c r="E472" s="297" t="s">
        <v>903</v>
      </c>
      <c r="F472" s="297"/>
      <c r="G472" s="254"/>
      <c r="H472" s="254"/>
      <c r="I472" s="302">
        <v>1300000</v>
      </c>
      <c r="J472" s="254"/>
      <c r="K472" s="254"/>
      <c r="L472" s="254"/>
      <c r="M472" s="254"/>
      <c r="N472" s="302">
        <v>1300000</v>
      </c>
      <c r="O472" s="236">
        <f t="shared" si="305"/>
        <v>100</v>
      </c>
      <c r="P472" s="302">
        <v>1300000</v>
      </c>
      <c r="Q472" s="302"/>
      <c r="R472" s="302"/>
      <c r="S472" s="302"/>
      <c r="T472" s="302"/>
      <c r="U472" s="254"/>
      <c r="V472" s="254"/>
    </row>
    <row r="473" spans="2:22" x14ac:dyDescent="0.25">
      <c r="B473" s="308" t="s">
        <v>900</v>
      </c>
      <c r="C473" s="238" t="s">
        <v>438</v>
      </c>
      <c r="D473" s="237"/>
      <c r="E473" s="262" t="s">
        <v>906</v>
      </c>
      <c r="F473" s="314"/>
      <c r="G473" s="254"/>
      <c r="H473" s="254"/>
      <c r="I473" s="309">
        <f>I474</f>
        <v>14255000</v>
      </c>
      <c r="J473" s="254"/>
      <c r="K473" s="254"/>
      <c r="L473" s="254"/>
      <c r="M473" s="254"/>
      <c r="N473" s="309">
        <f>N474</f>
        <v>14255000</v>
      </c>
      <c r="O473" s="236">
        <f t="shared" ref="O473:O474" si="331">N473/I473*100</f>
        <v>100</v>
      </c>
      <c r="P473" s="309">
        <f t="shared" ref="P473:T473" si="332">P474</f>
        <v>14255000</v>
      </c>
      <c r="Q473" s="309">
        <f t="shared" si="332"/>
        <v>0</v>
      </c>
      <c r="R473" s="309">
        <f t="shared" si="332"/>
        <v>0</v>
      </c>
      <c r="S473" s="309">
        <f t="shared" si="332"/>
        <v>0</v>
      </c>
      <c r="T473" s="309">
        <f t="shared" si="332"/>
        <v>0</v>
      </c>
      <c r="U473" s="254"/>
      <c r="V473" s="254"/>
    </row>
    <row r="474" spans="2:22" x14ac:dyDescent="0.25">
      <c r="B474" s="293" t="s">
        <v>900</v>
      </c>
      <c r="C474" s="300" t="s">
        <v>440</v>
      </c>
      <c r="D474" s="301"/>
      <c r="E474" s="297" t="s">
        <v>1881</v>
      </c>
      <c r="F474" s="297"/>
      <c r="G474" s="254"/>
      <c r="H474" s="254"/>
      <c r="I474" s="302">
        <v>14255000</v>
      </c>
      <c r="J474" s="254"/>
      <c r="K474" s="254"/>
      <c r="L474" s="254"/>
      <c r="M474" s="254"/>
      <c r="N474" s="302">
        <v>14255000</v>
      </c>
      <c r="O474" s="236">
        <f t="shared" si="331"/>
        <v>100</v>
      </c>
      <c r="P474" s="302">
        <v>14255000</v>
      </c>
      <c r="Q474" s="302"/>
      <c r="R474" s="302"/>
      <c r="S474" s="302"/>
      <c r="T474" s="302"/>
      <c r="U474" s="254"/>
      <c r="V474" s="254"/>
    </row>
    <row r="475" spans="2:22" x14ac:dyDescent="0.25">
      <c r="B475" s="306"/>
      <c r="C475" s="303"/>
      <c r="D475" s="224"/>
      <c r="E475" s="310"/>
      <c r="F475" s="310"/>
      <c r="G475" s="254"/>
      <c r="H475" s="254"/>
      <c r="I475" s="305"/>
      <c r="J475" s="254"/>
      <c r="K475" s="254"/>
      <c r="L475" s="254"/>
      <c r="M475" s="254"/>
      <c r="N475" s="305"/>
      <c r="O475" s="236"/>
      <c r="P475" s="305"/>
      <c r="Q475" s="305"/>
      <c r="R475" s="305"/>
      <c r="S475" s="305"/>
      <c r="T475" s="305"/>
      <c r="U475" s="254"/>
      <c r="V475" s="254"/>
    </row>
    <row r="476" spans="2:22" ht="30.75" customHeight="1" x14ac:dyDescent="0.25">
      <c r="B476" s="311" t="s">
        <v>904</v>
      </c>
      <c r="C476" s="303"/>
      <c r="D476" s="224"/>
      <c r="E476" s="304" t="s">
        <v>905</v>
      </c>
      <c r="F476" s="304" t="s">
        <v>1942</v>
      </c>
      <c r="G476" s="254"/>
      <c r="H476" s="254"/>
      <c r="I476" s="305">
        <f>I477</f>
        <v>28959500</v>
      </c>
      <c r="J476" s="254"/>
      <c r="K476" s="254"/>
      <c r="L476" s="254"/>
      <c r="M476" s="254"/>
      <c r="N476" s="305">
        <f>N477</f>
        <v>15759500</v>
      </c>
      <c r="O476" s="236">
        <f t="shared" si="305"/>
        <v>54.419102539753794</v>
      </c>
      <c r="P476" s="305">
        <f t="shared" ref="P476:T476" si="333">P477</f>
        <v>15759500</v>
      </c>
      <c r="Q476" s="305">
        <f t="shared" si="333"/>
        <v>0</v>
      </c>
      <c r="R476" s="305">
        <f t="shared" si="333"/>
        <v>0</v>
      </c>
      <c r="S476" s="305">
        <f t="shared" si="333"/>
        <v>0</v>
      </c>
      <c r="T476" s="305">
        <f t="shared" si="333"/>
        <v>0</v>
      </c>
      <c r="U476" s="254"/>
      <c r="V476" s="254"/>
    </row>
    <row r="477" spans="2:22" x14ac:dyDescent="0.25">
      <c r="B477" s="311" t="s">
        <v>904</v>
      </c>
      <c r="C477" s="234" t="s">
        <v>320</v>
      </c>
      <c r="D477" s="224"/>
      <c r="E477" s="260" t="s">
        <v>65</v>
      </c>
      <c r="F477" s="304"/>
      <c r="G477" s="254"/>
      <c r="H477" s="254"/>
      <c r="I477" s="305">
        <f>I478+I483</f>
        <v>28959500</v>
      </c>
      <c r="J477" s="254"/>
      <c r="K477" s="254"/>
      <c r="L477" s="254"/>
      <c r="M477" s="254"/>
      <c r="N477" s="305">
        <f>N478+N483</f>
        <v>15759500</v>
      </c>
      <c r="O477" s="236">
        <f t="shared" si="305"/>
        <v>54.419102539753794</v>
      </c>
      <c r="P477" s="305">
        <f t="shared" ref="P477:T477" si="334">P478+P483</f>
        <v>15759500</v>
      </c>
      <c r="Q477" s="305">
        <f t="shared" si="334"/>
        <v>0</v>
      </c>
      <c r="R477" s="305">
        <f t="shared" si="334"/>
        <v>0</v>
      </c>
      <c r="S477" s="305">
        <f t="shared" si="334"/>
        <v>0</v>
      </c>
      <c r="T477" s="305">
        <f t="shared" si="334"/>
        <v>0</v>
      </c>
      <c r="U477" s="254"/>
      <c r="V477" s="254"/>
    </row>
    <row r="478" spans="2:22" x14ac:dyDescent="0.25">
      <c r="B478" s="312" t="s">
        <v>904</v>
      </c>
      <c r="C478" s="238" t="s">
        <v>321</v>
      </c>
      <c r="D478" s="313"/>
      <c r="E478" s="262" t="s">
        <v>322</v>
      </c>
      <c r="F478" s="314"/>
      <c r="G478" s="254"/>
      <c r="H478" s="254"/>
      <c r="I478" s="309">
        <f>SUM(I479:I482)</f>
        <v>4959500</v>
      </c>
      <c r="J478" s="254"/>
      <c r="K478" s="254"/>
      <c r="L478" s="254"/>
      <c r="M478" s="254"/>
      <c r="N478" s="309">
        <f>SUM(N479:N482)</f>
        <v>4959500</v>
      </c>
      <c r="O478" s="236">
        <f t="shared" si="305"/>
        <v>100</v>
      </c>
      <c r="P478" s="309">
        <f t="shared" ref="P478:T478" si="335">SUM(P479:P482)</f>
        <v>4959500</v>
      </c>
      <c r="Q478" s="309">
        <f t="shared" si="335"/>
        <v>0</v>
      </c>
      <c r="R478" s="309">
        <f t="shared" si="335"/>
        <v>0</v>
      </c>
      <c r="S478" s="309">
        <f t="shared" si="335"/>
        <v>0</v>
      </c>
      <c r="T478" s="309">
        <f t="shared" si="335"/>
        <v>0</v>
      </c>
      <c r="U478" s="254"/>
      <c r="V478" s="254"/>
    </row>
    <row r="479" spans="2:22" x14ac:dyDescent="0.25">
      <c r="B479" s="300" t="s">
        <v>904</v>
      </c>
      <c r="C479" s="300" t="s">
        <v>323</v>
      </c>
      <c r="D479" s="301"/>
      <c r="E479" s="266" t="s">
        <v>324</v>
      </c>
      <c r="F479" s="297"/>
      <c r="G479" s="254"/>
      <c r="H479" s="254"/>
      <c r="I479" s="302">
        <v>300000</v>
      </c>
      <c r="J479" s="254"/>
      <c r="K479" s="254"/>
      <c r="L479" s="254"/>
      <c r="M479" s="254"/>
      <c r="N479" s="302">
        <v>300000</v>
      </c>
      <c r="O479" s="236">
        <f t="shared" si="305"/>
        <v>100</v>
      </c>
      <c r="P479" s="302">
        <v>300000</v>
      </c>
      <c r="Q479" s="302"/>
      <c r="R479" s="302"/>
      <c r="S479" s="302"/>
      <c r="T479" s="302"/>
      <c r="U479" s="254"/>
      <c r="V479" s="254"/>
    </row>
    <row r="480" spans="2:22" x14ac:dyDescent="0.25">
      <c r="B480" s="300" t="s">
        <v>904</v>
      </c>
      <c r="C480" s="300" t="s">
        <v>327</v>
      </c>
      <c r="D480" s="224"/>
      <c r="E480" s="266" t="s">
        <v>328</v>
      </c>
      <c r="F480" s="297"/>
      <c r="G480" s="254"/>
      <c r="H480" s="254"/>
      <c r="I480" s="302">
        <v>434500</v>
      </c>
      <c r="J480" s="254"/>
      <c r="K480" s="254"/>
      <c r="L480" s="254"/>
      <c r="M480" s="254"/>
      <c r="N480" s="302">
        <v>434500</v>
      </c>
      <c r="O480" s="236">
        <f t="shared" si="305"/>
        <v>100</v>
      </c>
      <c r="P480" s="302">
        <v>434500</v>
      </c>
      <c r="Q480" s="302"/>
      <c r="R480" s="302"/>
      <c r="S480" s="302"/>
      <c r="T480" s="302"/>
      <c r="U480" s="254"/>
      <c r="V480" s="254"/>
    </row>
    <row r="481" spans="2:22" ht="25.5" x14ac:dyDescent="0.25">
      <c r="B481" s="300" t="s">
        <v>904</v>
      </c>
      <c r="C481" s="300" t="s">
        <v>329</v>
      </c>
      <c r="D481" s="224"/>
      <c r="E481" s="266" t="s">
        <v>330</v>
      </c>
      <c r="F481" s="297"/>
      <c r="G481" s="254"/>
      <c r="H481" s="254"/>
      <c r="I481" s="302">
        <v>4000000</v>
      </c>
      <c r="J481" s="254"/>
      <c r="K481" s="254"/>
      <c r="L481" s="254"/>
      <c r="M481" s="254"/>
      <c r="N481" s="302">
        <v>4000000</v>
      </c>
      <c r="O481" s="236">
        <f t="shared" si="305"/>
        <v>100</v>
      </c>
      <c r="P481" s="302">
        <v>4000000</v>
      </c>
      <c r="Q481" s="302"/>
      <c r="R481" s="302"/>
      <c r="S481" s="302"/>
      <c r="T481" s="302"/>
      <c r="U481" s="254"/>
      <c r="V481" s="254"/>
    </row>
    <row r="482" spans="2:22" ht="25.5" x14ac:dyDescent="0.25">
      <c r="B482" s="300" t="s">
        <v>904</v>
      </c>
      <c r="C482" s="300" t="s">
        <v>866</v>
      </c>
      <c r="D482" s="224"/>
      <c r="E482" s="297" t="s">
        <v>898</v>
      </c>
      <c r="F482" s="297"/>
      <c r="G482" s="254"/>
      <c r="H482" s="254"/>
      <c r="I482" s="302">
        <v>225000</v>
      </c>
      <c r="J482" s="254"/>
      <c r="K482" s="254"/>
      <c r="L482" s="254"/>
      <c r="M482" s="254"/>
      <c r="N482" s="302">
        <v>225000</v>
      </c>
      <c r="O482" s="236">
        <f t="shared" si="305"/>
        <v>100</v>
      </c>
      <c r="P482" s="302">
        <v>225000</v>
      </c>
      <c r="Q482" s="302"/>
      <c r="R482" s="302"/>
      <c r="S482" s="302"/>
      <c r="T482" s="302"/>
      <c r="U482" s="254"/>
      <c r="V482" s="254"/>
    </row>
    <row r="483" spans="2:22" x14ac:dyDescent="0.25">
      <c r="B483" s="312" t="s">
        <v>904</v>
      </c>
      <c r="C483" s="238" t="s">
        <v>331</v>
      </c>
      <c r="D483" s="313"/>
      <c r="E483" s="262" t="s">
        <v>79</v>
      </c>
      <c r="F483" s="314"/>
      <c r="G483" s="254"/>
      <c r="H483" s="254"/>
      <c r="I483" s="309">
        <f>SUM(I484:I484)</f>
        <v>24000000</v>
      </c>
      <c r="J483" s="254"/>
      <c r="K483" s="254"/>
      <c r="L483" s="254"/>
      <c r="M483" s="254"/>
      <c r="N483" s="309">
        <f>SUM(N484:N484)</f>
        <v>10800000</v>
      </c>
      <c r="O483" s="236">
        <f t="shared" si="305"/>
        <v>45</v>
      </c>
      <c r="P483" s="309">
        <f t="shared" ref="P483:T483" si="336">SUM(P484:P484)</f>
        <v>10800000</v>
      </c>
      <c r="Q483" s="309">
        <f t="shared" si="336"/>
        <v>0</v>
      </c>
      <c r="R483" s="309">
        <f t="shared" si="336"/>
        <v>0</v>
      </c>
      <c r="S483" s="309">
        <f t="shared" si="336"/>
        <v>0</v>
      </c>
      <c r="T483" s="309">
        <f t="shared" si="336"/>
        <v>0</v>
      </c>
      <c r="U483" s="254"/>
      <c r="V483" s="254"/>
    </row>
    <row r="484" spans="2:22" ht="25.5" x14ac:dyDescent="0.25">
      <c r="B484" s="300" t="s">
        <v>904</v>
      </c>
      <c r="C484" s="300" t="s">
        <v>428</v>
      </c>
      <c r="D484" s="301"/>
      <c r="E484" s="266" t="s">
        <v>429</v>
      </c>
      <c r="F484" s="297"/>
      <c r="G484" s="254"/>
      <c r="H484" s="254"/>
      <c r="I484" s="302">
        <v>24000000</v>
      </c>
      <c r="J484" s="254"/>
      <c r="K484" s="254"/>
      <c r="L484" s="254"/>
      <c r="M484" s="254"/>
      <c r="N484" s="302">
        <v>10800000</v>
      </c>
      <c r="O484" s="236">
        <f t="shared" si="305"/>
        <v>45</v>
      </c>
      <c r="P484" s="302">
        <f>N484</f>
        <v>10800000</v>
      </c>
      <c r="Q484" s="302"/>
      <c r="R484" s="302"/>
      <c r="S484" s="302"/>
      <c r="T484" s="302"/>
      <c r="U484" s="254"/>
      <c r="V484" s="254"/>
    </row>
    <row r="485" spans="2:22" x14ac:dyDescent="0.25">
      <c r="B485" s="300"/>
      <c r="C485" s="300"/>
      <c r="D485" s="224"/>
      <c r="E485" s="295"/>
      <c r="F485" s="295"/>
      <c r="G485" s="254"/>
      <c r="H485" s="254"/>
      <c r="I485" s="302"/>
      <c r="J485" s="254"/>
      <c r="K485" s="254"/>
      <c r="L485" s="254"/>
      <c r="M485" s="254"/>
      <c r="N485" s="302"/>
      <c r="O485" s="236"/>
      <c r="P485" s="302"/>
      <c r="Q485" s="302"/>
      <c r="R485" s="302"/>
      <c r="S485" s="302"/>
      <c r="T485" s="302"/>
      <c r="U485" s="254"/>
      <c r="V485" s="254"/>
    </row>
    <row r="486" spans="2:22" x14ac:dyDescent="0.25">
      <c r="B486" s="230">
        <v>3</v>
      </c>
      <c r="C486" s="288"/>
      <c r="D486" s="231" t="s">
        <v>481</v>
      </c>
      <c r="E486" s="296"/>
      <c r="F486" s="476"/>
      <c r="G486" s="254"/>
      <c r="H486" s="254"/>
      <c r="I486" s="258">
        <f t="shared" ref="I486" si="337">I487+I525+I552+I575</f>
        <v>50945000</v>
      </c>
      <c r="J486" s="254"/>
      <c r="K486" s="254"/>
      <c r="L486" s="254"/>
      <c r="M486" s="254"/>
      <c r="N486" s="258">
        <f t="shared" ref="N486:T486" si="338">N487+N525+N552+N575</f>
        <v>36405500</v>
      </c>
      <c r="O486" s="236">
        <f t="shared" si="305"/>
        <v>71.460398468937086</v>
      </c>
      <c r="P486" s="258">
        <f t="shared" si="338"/>
        <v>3600000</v>
      </c>
      <c r="Q486" s="258">
        <f t="shared" si="338"/>
        <v>14085500</v>
      </c>
      <c r="R486" s="258">
        <f t="shared" si="338"/>
        <v>0</v>
      </c>
      <c r="S486" s="258">
        <f t="shared" si="338"/>
        <v>11600000</v>
      </c>
      <c r="T486" s="258">
        <f t="shared" si="338"/>
        <v>7120000</v>
      </c>
      <c r="U486" s="254"/>
      <c r="V486" s="254"/>
    </row>
    <row r="487" spans="2:22" x14ac:dyDescent="0.25">
      <c r="B487" s="234" t="s">
        <v>482</v>
      </c>
      <c r="C487" s="256"/>
      <c r="D487" s="235" t="s">
        <v>483</v>
      </c>
      <c r="E487" s="315"/>
      <c r="F487" s="477"/>
      <c r="G487" s="254"/>
      <c r="H487" s="254"/>
      <c r="I487" s="258">
        <f>I488+I497+I506</f>
        <v>12900000</v>
      </c>
      <c r="J487" s="254"/>
      <c r="K487" s="254"/>
      <c r="L487" s="254"/>
      <c r="M487" s="254"/>
      <c r="N487" s="258">
        <f>N488+N497+N506</f>
        <v>2900000</v>
      </c>
      <c r="O487" s="236">
        <f t="shared" si="305"/>
        <v>22.480620155038761</v>
      </c>
      <c r="P487" s="258">
        <f t="shared" ref="P487:T487" si="339">P488+P497+P506</f>
        <v>0</v>
      </c>
      <c r="Q487" s="258">
        <f t="shared" si="339"/>
        <v>0</v>
      </c>
      <c r="R487" s="258">
        <f t="shared" si="339"/>
        <v>0</v>
      </c>
      <c r="S487" s="258">
        <f t="shared" si="339"/>
        <v>2900000</v>
      </c>
      <c r="T487" s="258">
        <f t="shared" si="339"/>
        <v>0</v>
      </c>
      <c r="U487" s="254"/>
      <c r="V487" s="254"/>
    </row>
    <row r="488" spans="2:22" ht="22.5" x14ac:dyDescent="0.25">
      <c r="B488" s="234" t="s">
        <v>907</v>
      </c>
      <c r="C488" s="256"/>
      <c r="D488" s="235"/>
      <c r="E488" s="315" t="s">
        <v>908</v>
      </c>
      <c r="F488" s="477" t="s">
        <v>1943</v>
      </c>
      <c r="G488" s="254"/>
      <c r="H488" s="254"/>
      <c r="I488" s="258">
        <f t="shared" ref="I488" si="340">I489</f>
        <v>1450000</v>
      </c>
      <c r="J488" s="254"/>
      <c r="K488" s="254"/>
      <c r="L488" s="254"/>
      <c r="M488" s="254"/>
      <c r="N488" s="258">
        <f t="shared" ref="N488:T488" si="341">N489</f>
        <v>1450000</v>
      </c>
      <c r="O488" s="236">
        <f t="shared" si="305"/>
        <v>100</v>
      </c>
      <c r="P488" s="258">
        <f t="shared" si="341"/>
        <v>0</v>
      </c>
      <c r="Q488" s="258">
        <f t="shared" si="341"/>
        <v>0</v>
      </c>
      <c r="R488" s="258">
        <f t="shared" si="341"/>
        <v>0</v>
      </c>
      <c r="S488" s="258">
        <f t="shared" si="341"/>
        <v>1450000</v>
      </c>
      <c r="T488" s="258">
        <f t="shared" si="341"/>
        <v>0</v>
      </c>
      <c r="U488" s="254"/>
      <c r="V488" s="254"/>
    </row>
    <row r="489" spans="2:22" x14ac:dyDescent="0.25">
      <c r="B489" s="234" t="s">
        <v>907</v>
      </c>
      <c r="C489" s="234" t="s">
        <v>320</v>
      </c>
      <c r="D489" s="233"/>
      <c r="E489" s="260" t="s">
        <v>65</v>
      </c>
      <c r="F489" s="304"/>
      <c r="G489" s="254"/>
      <c r="H489" s="254"/>
      <c r="I489" s="258">
        <f t="shared" ref="I489" si="342">I490+I494</f>
        <v>1450000</v>
      </c>
      <c r="J489" s="254"/>
      <c r="K489" s="254"/>
      <c r="L489" s="254"/>
      <c r="M489" s="254"/>
      <c r="N489" s="258">
        <f t="shared" ref="N489:T489" si="343">N490+N494</f>
        <v>1450000</v>
      </c>
      <c r="O489" s="236">
        <f t="shared" si="305"/>
        <v>100</v>
      </c>
      <c r="P489" s="258">
        <f t="shared" si="343"/>
        <v>0</v>
      </c>
      <c r="Q489" s="258">
        <f t="shared" si="343"/>
        <v>0</v>
      </c>
      <c r="R489" s="258">
        <f t="shared" si="343"/>
        <v>0</v>
      </c>
      <c r="S489" s="258">
        <f t="shared" si="343"/>
        <v>1450000</v>
      </c>
      <c r="T489" s="258">
        <f t="shared" si="343"/>
        <v>0</v>
      </c>
      <c r="U489" s="254"/>
      <c r="V489" s="254"/>
    </row>
    <row r="490" spans="2:22" ht="13.5" customHeight="1" x14ac:dyDescent="0.25">
      <c r="B490" s="238" t="s">
        <v>907</v>
      </c>
      <c r="C490" s="238" t="s">
        <v>321</v>
      </c>
      <c r="D490" s="237"/>
      <c r="E490" s="262" t="s">
        <v>322</v>
      </c>
      <c r="F490" s="314"/>
      <c r="G490" s="254"/>
      <c r="H490" s="254"/>
      <c r="I490" s="263">
        <f t="shared" ref="I490" si="344">SUM(I491:I493)</f>
        <v>1000000</v>
      </c>
      <c r="J490" s="254"/>
      <c r="K490" s="254"/>
      <c r="L490" s="254"/>
      <c r="M490" s="254"/>
      <c r="N490" s="263">
        <f t="shared" ref="N490:T490" si="345">SUM(N491:N493)</f>
        <v>1000000</v>
      </c>
      <c r="O490" s="236">
        <f t="shared" si="305"/>
        <v>100</v>
      </c>
      <c r="P490" s="263">
        <f t="shared" si="345"/>
        <v>0</v>
      </c>
      <c r="Q490" s="263">
        <f t="shared" si="345"/>
        <v>0</v>
      </c>
      <c r="R490" s="263">
        <f t="shared" si="345"/>
        <v>0</v>
      </c>
      <c r="S490" s="263">
        <f t="shared" si="345"/>
        <v>1000000</v>
      </c>
      <c r="T490" s="263">
        <f t="shared" si="345"/>
        <v>0</v>
      </c>
      <c r="U490" s="254"/>
      <c r="V490" s="254"/>
    </row>
    <row r="491" spans="2:22" ht="0.75" hidden="1" customHeight="1" x14ac:dyDescent="0.25">
      <c r="B491" s="243" t="s">
        <v>907</v>
      </c>
      <c r="C491" s="243" t="s">
        <v>323</v>
      </c>
      <c r="D491" s="242"/>
      <c r="E491" s="266" t="s">
        <v>324</v>
      </c>
      <c r="F491" s="297"/>
      <c r="G491" s="254"/>
      <c r="H491" s="254"/>
      <c r="I491" s="265">
        <v>0</v>
      </c>
      <c r="J491" s="254"/>
      <c r="K491" s="254"/>
      <c r="L491" s="254"/>
      <c r="M491" s="254"/>
      <c r="N491" s="265">
        <v>0</v>
      </c>
      <c r="O491" s="236" t="e">
        <f t="shared" si="305"/>
        <v>#DIV/0!</v>
      </c>
      <c r="P491" s="265">
        <v>0</v>
      </c>
      <c r="Q491" s="265">
        <v>0</v>
      </c>
      <c r="R491" s="265">
        <v>0</v>
      </c>
      <c r="S491" s="265">
        <v>0</v>
      </c>
      <c r="T491" s="265">
        <v>0</v>
      </c>
      <c r="U491" s="254"/>
      <c r="V491" s="254"/>
    </row>
    <row r="492" spans="2:22" hidden="1" x14ac:dyDescent="0.25">
      <c r="B492" s="243" t="s">
        <v>907</v>
      </c>
      <c r="C492" s="243" t="s">
        <v>327</v>
      </c>
      <c r="D492" s="237"/>
      <c r="E492" s="266" t="s">
        <v>328</v>
      </c>
      <c r="F492" s="297"/>
      <c r="G492" s="254"/>
      <c r="H492" s="254"/>
      <c r="I492" s="265">
        <v>0</v>
      </c>
      <c r="J492" s="254"/>
      <c r="K492" s="254"/>
      <c r="L492" s="254"/>
      <c r="M492" s="254"/>
      <c r="N492" s="265">
        <v>0</v>
      </c>
      <c r="O492" s="236" t="e">
        <f t="shared" si="305"/>
        <v>#DIV/0!</v>
      </c>
      <c r="P492" s="265">
        <v>0</v>
      </c>
      <c r="Q492" s="265">
        <v>0</v>
      </c>
      <c r="R492" s="265">
        <v>0</v>
      </c>
      <c r="S492" s="265">
        <v>0</v>
      </c>
      <c r="T492" s="265">
        <v>0</v>
      </c>
      <c r="U492" s="254"/>
      <c r="V492" s="254"/>
    </row>
    <row r="493" spans="2:22" ht="20.25" customHeight="1" x14ac:dyDescent="0.25">
      <c r="B493" s="243" t="s">
        <v>907</v>
      </c>
      <c r="C493" s="243" t="s">
        <v>329</v>
      </c>
      <c r="D493" s="242"/>
      <c r="E493" s="266" t="s">
        <v>330</v>
      </c>
      <c r="F493" s="297"/>
      <c r="G493" s="254"/>
      <c r="H493" s="254"/>
      <c r="I493" s="265">
        <v>1000000</v>
      </c>
      <c r="J493" s="254"/>
      <c r="K493" s="254"/>
      <c r="L493" s="254"/>
      <c r="M493" s="254"/>
      <c r="N493" s="265">
        <v>1000000</v>
      </c>
      <c r="O493" s="236">
        <f t="shared" si="305"/>
        <v>100</v>
      </c>
      <c r="P493" s="265"/>
      <c r="Q493" s="265"/>
      <c r="R493" s="265"/>
      <c r="S493" s="265">
        <v>1000000</v>
      </c>
      <c r="T493" s="265"/>
      <c r="U493" s="254"/>
      <c r="V493" s="254"/>
    </row>
    <row r="494" spans="2:22" x14ac:dyDescent="0.25">
      <c r="B494" s="238" t="s">
        <v>907</v>
      </c>
      <c r="C494" s="238" t="s">
        <v>331</v>
      </c>
      <c r="D494" s="237"/>
      <c r="E494" s="262" t="s">
        <v>79</v>
      </c>
      <c r="F494" s="314"/>
      <c r="G494" s="254"/>
      <c r="H494" s="254"/>
      <c r="I494" s="263">
        <f t="shared" ref="I494" si="346">SUM(I495)</f>
        <v>450000</v>
      </c>
      <c r="J494" s="254"/>
      <c r="K494" s="254"/>
      <c r="L494" s="254"/>
      <c r="M494" s="254"/>
      <c r="N494" s="263">
        <f t="shared" ref="N494:T494" si="347">SUM(N495)</f>
        <v>450000</v>
      </c>
      <c r="O494" s="236">
        <f t="shared" si="305"/>
        <v>100</v>
      </c>
      <c r="P494" s="263">
        <f t="shared" si="347"/>
        <v>0</v>
      </c>
      <c r="Q494" s="263">
        <f t="shared" si="347"/>
        <v>0</v>
      </c>
      <c r="R494" s="263">
        <f t="shared" si="347"/>
        <v>0</v>
      </c>
      <c r="S494" s="263">
        <f t="shared" si="347"/>
        <v>450000</v>
      </c>
      <c r="T494" s="263">
        <f t="shared" si="347"/>
        <v>0</v>
      </c>
      <c r="U494" s="254"/>
      <c r="V494" s="254"/>
    </row>
    <row r="495" spans="2:22" ht="25.5" x14ac:dyDescent="0.25">
      <c r="B495" s="243" t="s">
        <v>907</v>
      </c>
      <c r="C495" s="243" t="s">
        <v>428</v>
      </c>
      <c r="D495" s="242"/>
      <c r="E495" s="266" t="s">
        <v>429</v>
      </c>
      <c r="F495" s="297"/>
      <c r="G495" s="254"/>
      <c r="H495" s="254"/>
      <c r="I495" s="265">
        <v>450000</v>
      </c>
      <c r="J495" s="254"/>
      <c r="K495" s="254"/>
      <c r="L495" s="254"/>
      <c r="M495" s="254"/>
      <c r="N495" s="265">
        <v>450000</v>
      </c>
      <c r="O495" s="236">
        <f t="shared" ref="O495:O552" si="348">N495/I495*100</f>
        <v>100</v>
      </c>
      <c r="P495" s="265"/>
      <c r="Q495" s="265"/>
      <c r="R495" s="265"/>
      <c r="S495" s="265">
        <v>450000</v>
      </c>
      <c r="T495" s="265"/>
      <c r="U495" s="254"/>
      <c r="V495" s="254"/>
    </row>
    <row r="496" spans="2:22" ht="96" customHeight="1" x14ac:dyDescent="0.25">
      <c r="B496" s="243"/>
      <c r="C496" s="243"/>
      <c r="D496" s="242"/>
      <c r="E496" s="266"/>
      <c r="F496" s="297"/>
      <c r="G496" s="254"/>
      <c r="H496" s="254"/>
      <c r="I496" s="265"/>
      <c r="J496" s="254"/>
      <c r="K496" s="254"/>
      <c r="L496" s="254"/>
      <c r="M496" s="254"/>
      <c r="N496" s="265"/>
      <c r="O496" s="236"/>
      <c r="P496" s="265"/>
      <c r="Q496" s="265"/>
      <c r="R496" s="265"/>
      <c r="S496" s="265"/>
      <c r="T496" s="265"/>
      <c r="U496" s="254"/>
      <c r="V496" s="254"/>
    </row>
    <row r="497" spans="2:22" ht="22.5" x14ac:dyDescent="0.25">
      <c r="B497" s="234" t="s">
        <v>909</v>
      </c>
      <c r="C497" s="234"/>
      <c r="D497" s="233"/>
      <c r="E497" s="260" t="s">
        <v>910</v>
      </c>
      <c r="F497" s="304" t="s">
        <v>929</v>
      </c>
      <c r="G497" s="254"/>
      <c r="H497" s="254"/>
      <c r="I497" s="258">
        <f t="shared" ref="I497" si="349">I498</f>
        <v>1450000</v>
      </c>
      <c r="J497" s="254"/>
      <c r="K497" s="254"/>
      <c r="L497" s="254"/>
      <c r="M497" s="254"/>
      <c r="N497" s="258">
        <f t="shared" ref="N497:T497" si="350">N498</f>
        <v>1450000</v>
      </c>
      <c r="O497" s="236">
        <f t="shared" si="348"/>
        <v>100</v>
      </c>
      <c r="P497" s="258">
        <f t="shared" si="350"/>
        <v>0</v>
      </c>
      <c r="Q497" s="258">
        <f t="shared" si="350"/>
        <v>0</v>
      </c>
      <c r="R497" s="258">
        <f t="shared" si="350"/>
        <v>0</v>
      </c>
      <c r="S497" s="258">
        <f t="shared" si="350"/>
        <v>1450000</v>
      </c>
      <c r="T497" s="258">
        <f t="shared" si="350"/>
        <v>0</v>
      </c>
      <c r="U497" s="254"/>
      <c r="V497" s="254"/>
    </row>
    <row r="498" spans="2:22" x14ac:dyDescent="0.25">
      <c r="B498" s="234" t="s">
        <v>909</v>
      </c>
      <c r="C498" s="234" t="s">
        <v>320</v>
      </c>
      <c r="D498" s="233"/>
      <c r="E498" s="260" t="s">
        <v>65</v>
      </c>
      <c r="F498" s="304"/>
      <c r="G498" s="254"/>
      <c r="H498" s="254"/>
      <c r="I498" s="258">
        <f t="shared" ref="I498" si="351">I499+I503</f>
        <v>1450000</v>
      </c>
      <c r="J498" s="254"/>
      <c r="K498" s="254"/>
      <c r="L498" s="254"/>
      <c r="M498" s="254"/>
      <c r="N498" s="258">
        <f t="shared" ref="N498:T498" si="352">N499+N503</f>
        <v>1450000</v>
      </c>
      <c r="O498" s="236">
        <f t="shared" si="348"/>
        <v>100</v>
      </c>
      <c r="P498" s="258">
        <f t="shared" si="352"/>
        <v>0</v>
      </c>
      <c r="Q498" s="258">
        <f t="shared" si="352"/>
        <v>0</v>
      </c>
      <c r="R498" s="258">
        <f t="shared" si="352"/>
        <v>0</v>
      </c>
      <c r="S498" s="258">
        <f t="shared" si="352"/>
        <v>1450000</v>
      </c>
      <c r="T498" s="258">
        <f t="shared" si="352"/>
        <v>0</v>
      </c>
      <c r="U498" s="254"/>
      <c r="V498" s="254"/>
    </row>
    <row r="499" spans="2:22" ht="14.25" customHeight="1" x14ac:dyDescent="0.25">
      <c r="B499" s="238" t="s">
        <v>909</v>
      </c>
      <c r="C499" s="238" t="s">
        <v>321</v>
      </c>
      <c r="D499" s="237"/>
      <c r="E499" s="262" t="s">
        <v>322</v>
      </c>
      <c r="F499" s="314"/>
      <c r="G499" s="254"/>
      <c r="H499" s="254"/>
      <c r="I499" s="263">
        <f t="shared" ref="I499" si="353">SUM(I500:I502)</f>
        <v>1000000</v>
      </c>
      <c r="J499" s="254"/>
      <c r="K499" s="254"/>
      <c r="L499" s="254"/>
      <c r="M499" s="254"/>
      <c r="N499" s="263">
        <f t="shared" ref="N499:T499" si="354">SUM(N500:N502)</f>
        <v>1000000</v>
      </c>
      <c r="O499" s="236">
        <f t="shared" si="348"/>
        <v>100</v>
      </c>
      <c r="P499" s="263">
        <f t="shared" si="354"/>
        <v>0</v>
      </c>
      <c r="Q499" s="263">
        <f t="shared" si="354"/>
        <v>0</v>
      </c>
      <c r="R499" s="263">
        <f t="shared" si="354"/>
        <v>0</v>
      </c>
      <c r="S499" s="263">
        <f t="shared" si="354"/>
        <v>1000000</v>
      </c>
      <c r="T499" s="263">
        <f t="shared" si="354"/>
        <v>0</v>
      </c>
      <c r="U499" s="254"/>
      <c r="V499" s="254"/>
    </row>
    <row r="500" spans="2:22" hidden="1" x14ac:dyDescent="0.25">
      <c r="B500" s="243" t="s">
        <v>909</v>
      </c>
      <c r="C500" s="243" t="s">
        <v>323</v>
      </c>
      <c r="D500" s="242"/>
      <c r="E500" s="266" t="s">
        <v>324</v>
      </c>
      <c r="F500" s="297"/>
      <c r="G500" s="254"/>
      <c r="H500" s="254"/>
      <c r="I500" s="265"/>
      <c r="J500" s="254"/>
      <c r="K500" s="254"/>
      <c r="L500" s="254"/>
      <c r="M500" s="254"/>
      <c r="N500" s="265"/>
      <c r="O500" s="236" t="e">
        <f t="shared" si="348"/>
        <v>#DIV/0!</v>
      </c>
      <c r="P500" s="265"/>
      <c r="Q500" s="265"/>
      <c r="R500" s="265"/>
      <c r="S500" s="265"/>
      <c r="T500" s="265"/>
      <c r="U500" s="254"/>
      <c r="V500" s="254"/>
    </row>
    <row r="501" spans="2:22" hidden="1" x14ac:dyDescent="0.25">
      <c r="B501" s="243" t="s">
        <v>909</v>
      </c>
      <c r="C501" s="243" t="s">
        <v>327</v>
      </c>
      <c r="D501" s="242"/>
      <c r="E501" s="266" t="s">
        <v>328</v>
      </c>
      <c r="F501" s="297"/>
      <c r="G501" s="254"/>
      <c r="H501" s="254"/>
      <c r="I501" s="265"/>
      <c r="J501" s="254"/>
      <c r="K501" s="254"/>
      <c r="L501" s="254"/>
      <c r="M501" s="254"/>
      <c r="N501" s="265"/>
      <c r="O501" s="236" t="e">
        <f t="shared" si="348"/>
        <v>#DIV/0!</v>
      </c>
      <c r="P501" s="265"/>
      <c r="Q501" s="265"/>
      <c r="R501" s="265"/>
      <c r="S501" s="265"/>
      <c r="T501" s="265"/>
      <c r="U501" s="254"/>
      <c r="V501" s="254"/>
    </row>
    <row r="502" spans="2:22" ht="25.5" x14ac:dyDescent="0.25">
      <c r="B502" s="243" t="s">
        <v>909</v>
      </c>
      <c r="C502" s="243" t="s">
        <v>329</v>
      </c>
      <c r="D502" s="242"/>
      <c r="E502" s="266" t="s">
        <v>330</v>
      </c>
      <c r="F502" s="297"/>
      <c r="G502" s="254"/>
      <c r="H502" s="254"/>
      <c r="I502" s="265">
        <v>1000000</v>
      </c>
      <c r="J502" s="254"/>
      <c r="K502" s="254"/>
      <c r="L502" s="254"/>
      <c r="M502" s="254"/>
      <c r="N502" s="265">
        <v>1000000</v>
      </c>
      <c r="O502" s="236">
        <f t="shared" si="348"/>
        <v>100</v>
      </c>
      <c r="P502" s="265"/>
      <c r="Q502" s="265"/>
      <c r="R502" s="265"/>
      <c r="S502" s="265">
        <v>1000000</v>
      </c>
      <c r="T502" s="265"/>
      <c r="U502" s="254"/>
      <c r="V502" s="254"/>
    </row>
    <row r="503" spans="2:22" x14ac:dyDescent="0.25">
      <c r="B503" s="238" t="s">
        <v>909</v>
      </c>
      <c r="C503" s="238" t="s">
        <v>331</v>
      </c>
      <c r="D503" s="237"/>
      <c r="E503" s="262" t="s">
        <v>79</v>
      </c>
      <c r="F503" s="314"/>
      <c r="G503" s="254"/>
      <c r="H503" s="254"/>
      <c r="I503" s="263">
        <f t="shared" ref="I503" si="355">I504</f>
        <v>450000</v>
      </c>
      <c r="J503" s="254"/>
      <c r="K503" s="254"/>
      <c r="L503" s="254"/>
      <c r="M503" s="254"/>
      <c r="N503" s="263">
        <f t="shared" ref="N503:T503" si="356">N504</f>
        <v>450000</v>
      </c>
      <c r="O503" s="236">
        <f t="shared" si="348"/>
        <v>100</v>
      </c>
      <c r="P503" s="263">
        <f t="shared" si="356"/>
        <v>0</v>
      </c>
      <c r="Q503" s="263">
        <f t="shared" si="356"/>
        <v>0</v>
      </c>
      <c r="R503" s="263">
        <f t="shared" si="356"/>
        <v>0</v>
      </c>
      <c r="S503" s="263">
        <f t="shared" si="356"/>
        <v>450000</v>
      </c>
      <c r="T503" s="263">
        <f t="shared" si="356"/>
        <v>0</v>
      </c>
      <c r="U503" s="254"/>
      <c r="V503" s="254"/>
    </row>
    <row r="504" spans="2:22" ht="25.5" x14ac:dyDescent="0.25">
      <c r="B504" s="243" t="s">
        <v>909</v>
      </c>
      <c r="C504" s="243" t="s">
        <v>428</v>
      </c>
      <c r="D504" s="242"/>
      <c r="E504" s="266" t="s">
        <v>429</v>
      </c>
      <c r="F504" s="297"/>
      <c r="G504" s="254"/>
      <c r="H504" s="254"/>
      <c r="I504" s="265">
        <v>450000</v>
      </c>
      <c r="J504" s="254"/>
      <c r="K504" s="254"/>
      <c r="L504" s="254"/>
      <c r="M504" s="254"/>
      <c r="N504" s="265">
        <v>450000</v>
      </c>
      <c r="O504" s="236">
        <f t="shared" si="348"/>
        <v>100</v>
      </c>
      <c r="P504" s="265"/>
      <c r="Q504" s="265"/>
      <c r="R504" s="265"/>
      <c r="S504" s="265">
        <v>450000</v>
      </c>
      <c r="T504" s="265"/>
      <c r="U504" s="254"/>
      <c r="V504" s="254"/>
    </row>
    <row r="505" spans="2:22" x14ac:dyDescent="0.25">
      <c r="B505" s="243"/>
      <c r="C505" s="243"/>
      <c r="D505" s="242"/>
      <c r="E505" s="266"/>
      <c r="F505" s="297"/>
      <c r="G505" s="254"/>
      <c r="H505" s="254"/>
      <c r="I505" s="265"/>
      <c r="J505" s="254"/>
      <c r="K505" s="254"/>
      <c r="L505" s="254"/>
      <c r="M505" s="254"/>
      <c r="N505" s="265"/>
      <c r="O505" s="236"/>
      <c r="P505" s="265"/>
      <c r="Q505" s="265"/>
      <c r="R505" s="265"/>
      <c r="S505" s="265"/>
      <c r="T505" s="265"/>
      <c r="U505" s="254"/>
      <c r="V505" s="254"/>
    </row>
    <row r="506" spans="2:22" ht="22.5" x14ac:dyDescent="0.25">
      <c r="B506" s="234" t="s">
        <v>484</v>
      </c>
      <c r="C506" s="234"/>
      <c r="D506" s="233"/>
      <c r="E506" s="260" t="s">
        <v>485</v>
      </c>
      <c r="F506" s="304" t="s">
        <v>1944</v>
      </c>
      <c r="G506" s="254"/>
      <c r="H506" s="254"/>
      <c r="I506" s="258">
        <f>I507+I521</f>
        <v>10000000</v>
      </c>
      <c r="J506" s="254"/>
      <c r="K506" s="254"/>
      <c r="L506" s="254"/>
      <c r="M506" s="254"/>
      <c r="N506" s="258">
        <f>N507+N521</f>
        <v>0</v>
      </c>
      <c r="O506" s="236">
        <f t="shared" si="348"/>
        <v>0</v>
      </c>
      <c r="P506" s="258">
        <f t="shared" ref="P506:T506" si="357">P507+P521</f>
        <v>0</v>
      </c>
      <c r="Q506" s="258">
        <f t="shared" si="357"/>
        <v>0</v>
      </c>
      <c r="R506" s="258">
        <f t="shared" si="357"/>
        <v>0</v>
      </c>
      <c r="S506" s="258">
        <f t="shared" si="357"/>
        <v>0</v>
      </c>
      <c r="T506" s="258">
        <f t="shared" si="357"/>
        <v>0</v>
      </c>
      <c r="U506" s="254"/>
      <c r="V506" s="254"/>
    </row>
    <row r="507" spans="2:22" x14ac:dyDescent="0.25">
      <c r="B507" s="234" t="s">
        <v>484</v>
      </c>
      <c r="C507" s="234" t="s">
        <v>320</v>
      </c>
      <c r="D507" s="233"/>
      <c r="E507" s="260" t="s">
        <v>65</v>
      </c>
      <c r="F507" s="304"/>
      <c r="G507" s="254"/>
      <c r="H507" s="254"/>
      <c r="I507" s="258">
        <f>I508+I513+I517+I519</f>
        <v>10000000</v>
      </c>
      <c r="J507" s="254"/>
      <c r="K507" s="254"/>
      <c r="L507" s="254"/>
      <c r="M507" s="254"/>
      <c r="N507" s="258">
        <f>N508+N513+N517+N519</f>
        <v>0</v>
      </c>
      <c r="O507" s="236">
        <f t="shared" si="348"/>
        <v>0</v>
      </c>
      <c r="P507" s="258">
        <f t="shared" ref="P507:T507" si="358">P508+P513+P517+P519</f>
        <v>0</v>
      </c>
      <c r="Q507" s="258">
        <f t="shared" si="358"/>
        <v>0</v>
      </c>
      <c r="R507" s="258">
        <f t="shared" si="358"/>
        <v>0</v>
      </c>
      <c r="S507" s="258">
        <f t="shared" si="358"/>
        <v>0</v>
      </c>
      <c r="T507" s="258">
        <f t="shared" si="358"/>
        <v>0</v>
      </c>
      <c r="U507" s="254"/>
      <c r="V507" s="254"/>
    </row>
    <row r="508" spans="2:22" x14ac:dyDescent="0.25">
      <c r="B508" s="238" t="s">
        <v>484</v>
      </c>
      <c r="C508" s="238" t="s">
        <v>321</v>
      </c>
      <c r="D508" s="237"/>
      <c r="E508" s="262" t="s">
        <v>322</v>
      </c>
      <c r="F508" s="314"/>
      <c r="G508" s="254"/>
      <c r="H508" s="254"/>
      <c r="I508" s="263">
        <f>SUM(I509:I512)</f>
        <v>6400000</v>
      </c>
      <c r="J508" s="254"/>
      <c r="K508" s="254"/>
      <c r="L508" s="254"/>
      <c r="M508" s="254"/>
      <c r="N508" s="263">
        <f>SUM(N509:N512)</f>
        <v>0</v>
      </c>
      <c r="O508" s="236">
        <f t="shared" si="348"/>
        <v>0</v>
      </c>
      <c r="P508" s="263">
        <f t="shared" ref="P508:T508" si="359">SUM(P509:P512)</f>
        <v>0</v>
      </c>
      <c r="Q508" s="263">
        <f t="shared" si="359"/>
        <v>0</v>
      </c>
      <c r="R508" s="263">
        <f t="shared" si="359"/>
        <v>0</v>
      </c>
      <c r="S508" s="263">
        <f t="shared" si="359"/>
        <v>0</v>
      </c>
      <c r="T508" s="263">
        <f t="shared" si="359"/>
        <v>0</v>
      </c>
      <c r="U508" s="254"/>
      <c r="V508" s="254"/>
    </row>
    <row r="509" spans="2:22" x14ac:dyDescent="0.25">
      <c r="B509" s="243" t="s">
        <v>484</v>
      </c>
      <c r="C509" s="243" t="s">
        <v>323</v>
      </c>
      <c r="D509" s="242"/>
      <c r="E509" s="266" t="s">
        <v>324</v>
      </c>
      <c r="F509" s="297"/>
      <c r="G509" s="254"/>
      <c r="H509" s="254"/>
      <c r="I509" s="265">
        <v>1380000</v>
      </c>
      <c r="J509" s="254"/>
      <c r="K509" s="254"/>
      <c r="L509" s="254"/>
      <c r="M509" s="254"/>
      <c r="N509" s="265"/>
      <c r="O509" s="236">
        <f t="shared" si="348"/>
        <v>0</v>
      </c>
      <c r="P509" s="265"/>
      <c r="Q509" s="265"/>
      <c r="R509" s="265"/>
      <c r="S509" s="265"/>
      <c r="T509" s="265"/>
      <c r="U509" s="254"/>
      <c r="V509" s="254"/>
    </row>
    <row r="510" spans="2:22" x14ac:dyDescent="0.25">
      <c r="B510" s="243" t="s">
        <v>484</v>
      </c>
      <c r="C510" s="243" t="s">
        <v>327</v>
      </c>
      <c r="D510" s="242"/>
      <c r="E510" s="266" t="s">
        <v>328</v>
      </c>
      <c r="F510" s="297"/>
      <c r="G510" s="254"/>
      <c r="H510" s="254"/>
      <c r="I510" s="265">
        <v>1340000</v>
      </c>
      <c r="J510" s="254"/>
      <c r="K510" s="254"/>
      <c r="L510" s="254"/>
      <c r="M510" s="254"/>
      <c r="N510" s="265"/>
      <c r="O510" s="236">
        <f t="shared" si="348"/>
        <v>0</v>
      </c>
      <c r="P510" s="265"/>
      <c r="Q510" s="265"/>
      <c r="R510" s="265"/>
      <c r="S510" s="265"/>
      <c r="T510" s="265"/>
      <c r="U510" s="254"/>
      <c r="V510" s="254"/>
    </row>
    <row r="511" spans="2:22" ht="14.25" customHeight="1" x14ac:dyDescent="0.25">
      <c r="B511" s="243" t="s">
        <v>484</v>
      </c>
      <c r="C511" s="243" t="s">
        <v>329</v>
      </c>
      <c r="D511" s="242"/>
      <c r="E511" s="266" t="s">
        <v>330</v>
      </c>
      <c r="F511" s="297"/>
      <c r="G511" s="254"/>
      <c r="H511" s="254"/>
      <c r="I511" s="265">
        <v>3680000</v>
      </c>
      <c r="J511" s="254"/>
      <c r="K511" s="254"/>
      <c r="L511" s="254"/>
      <c r="M511" s="254"/>
      <c r="N511" s="265"/>
      <c r="O511" s="236">
        <f t="shared" si="348"/>
        <v>0</v>
      </c>
      <c r="P511" s="265"/>
      <c r="Q511" s="265"/>
      <c r="R511" s="265"/>
      <c r="S511" s="265"/>
      <c r="T511" s="265"/>
      <c r="U511" s="254"/>
      <c r="V511" s="254"/>
    </row>
    <row r="512" spans="2:22" ht="16.5" customHeight="1" x14ac:dyDescent="0.25">
      <c r="B512" s="243" t="s">
        <v>484</v>
      </c>
      <c r="C512" s="243" t="s">
        <v>436</v>
      </c>
      <c r="D512" s="242"/>
      <c r="E512" s="266" t="s">
        <v>437</v>
      </c>
      <c r="F512" s="297"/>
      <c r="G512" s="254"/>
      <c r="H512" s="254"/>
      <c r="I512" s="265">
        <v>0</v>
      </c>
      <c r="J512" s="254"/>
      <c r="K512" s="254"/>
      <c r="L512" s="254"/>
      <c r="M512" s="254"/>
      <c r="N512" s="265">
        <v>0</v>
      </c>
      <c r="O512" s="236" t="e">
        <f t="shared" si="348"/>
        <v>#DIV/0!</v>
      </c>
      <c r="P512" s="265">
        <v>0</v>
      </c>
      <c r="Q512" s="265">
        <v>0</v>
      </c>
      <c r="R512" s="265">
        <v>0</v>
      </c>
      <c r="S512" s="265">
        <v>0</v>
      </c>
      <c r="T512" s="265">
        <v>0</v>
      </c>
      <c r="U512" s="254"/>
      <c r="V512" s="254"/>
    </row>
    <row r="513" spans="1:22" x14ac:dyDescent="0.25">
      <c r="B513" s="238" t="s">
        <v>484</v>
      </c>
      <c r="C513" s="238" t="s">
        <v>331</v>
      </c>
      <c r="D513" s="237"/>
      <c r="E513" s="262" t="s">
        <v>79</v>
      </c>
      <c r="F513" s="314"/>
      <c r="G513" s="254"/>
      <c r="H513" s="254"/>
      <c r="I513" s="263">
        <f>SUM(I514:I516)</f>
        <v>3600000</v>
      </c>
      <c r="J513" s="254"/>
      <c r="K513" s="254"/>
      <c r="L513" s="254"/>
      <c r="M513" s="254"/>
      <c r="N513" s="263">
        <f>SUM(N514:N516)</f>
        <v>0</v>
      </c>
      <c r="O513" s="236">
        <f t="shared" si="348"/>
        <v>0</v>
      </c>
      <c r="P513" s="263">
        <f t="shared" ref="P513:T513" si="360">SUM(P514:P516)</f>
        <v>0</v>
      </c>
      <c r="Q513" s="263">
        <f t="shared" si="360"/>
        <v>0</v>
      </c>
      <c r="R513" s="263">
        <f t="shared" si="360"/>
        <v>0</v>
      </c>
      <c r="S513" s="263">
        <f t="shared" si="360"/>
        <v>0</v>
      </c>
      <c r="T513" s="263">
        <f t="shared" si="360"/>
        <v>0</v>
      </c>
      <c r="U513" s="254"/>
      <c r="V513" s="254"/>
    </row>
    <row r="514" spans="1:22" ht="25.5" hidden="1" x14ac:dyDescent="0.25">
      <c r="B514" s="243" t="s">
        <v>484</v>
      </c>
      <c r="C514" s="243" t="s">
        <v>392</v>
      </c>
      <c r="D514" s="242"/>
      <c r="E514" s="266" t="s">
        <v>393</v>
      </c>
      <c r="F514" s="297"/>
      <c r="G514" s="254"/>
      <c r="H514" s="254"/>
      <c r="I514" s="265">
        <v>0</v>
      </c>
      <c r="J514" s="254"/>
      <c r="K514" s="254"/>
      <c r="L514" s="254"/>
      <c r="M514" s="254"/>
      <c r="N514" s="265">
        <v>0</v>
      </c>
      <c r="O514" s="236" t="e">
        <f t="shared" si="348"/>
        <v>#DIV/0!</v>
      </c>
      <c r="P514" s="265">
        <v>0</v>
      </c>
      <c r="Q514" s="265">
        <v>0</v>
      </c>
      <c r="R514" s="265">
        <v>0</v>
      </c>
      <c r="S514" s="265">
        <v>0</v>
      </c>
      <c r="T514" s="265">
        <v>0</v>
      </c>
      <c r="U514" s="254"/>
      <c r="V514" s="254"/>
    </row>
    <row r="515" spans="1:22" ht="25.5" x14ac:dyDescent="0.25">
      <c r="B515" s="243" t="s">
        <v>484</v>
      </c>
      <c r="C515" s="243" t="s">
        <v>428</v>
      </c>
      <c r="D515" s="242"/>
      <c r="E515" s="266" t="s">
        <v>429</v>
      </c>
      <c r="F515" s="297"/>
      <c r="G515" s="254"/>
      <c r="H515" s="254"/>
      <c r="I515" s="265">
        <v>900000</v>
      </c>
      <c r="J515" s="254"/>
      <c r="K515" s="254"/>
      <c r="L515" s="254"/>
      <c r="M515" s="254"/>
      <c r="N515" s="265"/>
      <c r="O515" s="236">
        <f t="shared" si="348"/>
        <v>0</v>
      </c>
      <c r="P515" s="265"/>
      <c r="Q515" s="265"/>
      <c r="R515" s="265"/>
      <c r="S515" s="265"/>
      <c r="T515" s="265"/>
      <c r="U515" s="254"/>
      <c r="V515" s="254"/>
    </row>
    <row r="516" spans="1:22" ht="22.5" customHeight="1" x14ac:dyDescent="0.25">
      <c r="B516" s="243" t="s">
        <v>484</v>
      </c>
      <c r="C516" s="243" t="s">
        <v>430</v>
      </c>
      <c r="D516" s="242"/>
      <c r="E516" s="266" t="s">
        <v>431</v>
      </c>
      <c r="F516" s="297"/>
      <c r="G516" s="254"/>
      <c r="H516" s="254"/>
      <c r="I516" s="265">
        <v>2700000</v>
      </c>
      <c r="J516" s="254"/>
      <c r="K516" s="254"/>
      <c r="L516" s="254"/>
      <c r="M516" s="254"/>
      <c r="N516" s="265"/>
      <c r="O516" s="236">
        <f t="shared" si="348"/>
        <v>0</v>
      </c>
      <c r="P516" s="265"/>
      <c r="Q516" s="265"/>
      <c r="R516" s="265"/>
      <c r="S516" s="265"/>
      <c r="T516" s="265"/>
      <c r="U516" s="254"/>
      <c r="V516" s="254"/>
    </row>
    <row r="517" spans="1:22" ht="1.5" hidden="1" customHeight="1" x14ac:dyDescent="0.25">
      <c r="B517" s="238" t="s">
        <v>484</v>
      </c>
      <c r="C517" s="238" t="s">
        <v>408</v>
      </c>
      <c r="D517" s="237"/>
      <c r="E517" s="262" t="s">
        <v>81</v>
      </c>
      <c r="F517" s="314"/>
      <c r="G517" s="254"/>
      <c r="H517" s="254"/>
      <c r="I517" s="263">
        <f>I518</f>
        <v>0</v>
      </c>
      <c r="J517" s="254"/>
      <c r="K517" s="254"/>
      <c r="L517" s="254"/>
      <c r="M517" s="254"/>
      <c r="N517" s="263">
        <f>N518</f>
        <v>0</v>
      </c>
      <c r="O517" s="236" t="e">
        <f t="shared" si="348"/>
        <v>#DIV/0!</v>
      </c>
      <c r="P517" s="263">
        <f t="shared" ref="P517:T517" si="361">P518</f>
        <v>0</v>
      </c>
      <c r="Q517" s="263">
        <f t="shared" si="361"/>
        <v>0</v>
      </c>
      <c r="R517" s="263">
        <f t="shared" si="361"/>
        <v>0</v>
      </c>
      <c r="S517" s="263">
        <f t="shared" si="361"/>
        <v>0</v>
      </c>
      <c r="T517" s="263">
        <f t="shared" si="361"/>
        <v>0</v>
      </c>
      <c r="U517" s="254"/>
      <c r="V517" s="254"/>
    </row>
    <row r="518" spans="1:22" ht="19.5" hidden="1" customHeight="1" x14ac:dyDescent="0.25">
      <c r="B518" s="243" t="s">
        <v>484</v>
      </c>
      <c r="C518" s="243" t="s">
        <v>419</v>
      </c>
      <c r="D518" s="242"/>
      <c r="E518" s="266" t="s">
        <v>420</v>
      </c>
      <c r="F518" s="297"/>
      <c r="G518" s="254"/>
      <c r="H518" s="254"/>
      <c r="I518" s="265"/>
      <c r="J518" s="254"/>
      <c r="K518" s="254"/>
      <c r="L518" s="254"/>
      <c r="M518" s="254"/>
      <c r="N518" s="265"/>
      <c r="O518" s="236" t="e">
        <f t="shared" si="348"/>
        <v>#DIV/0!</v>
      </c>
      <c r="P518" s="265"/>
      <c r="Q518" s="265"/>
      <c r="R518" s="265"/>
      <c r="S518" s="265"/>
      <c r="T518" s="265"/>
      <c r="U518" s="254"/>
      <c r="V518" s="254"/>
    </row>
    <row r="519" spans="1:22" ht="19.5" hidden="1" customHeight="1" x14ac:dyDescent="0.25">
      <c r="A519" s="307"/>
      <c r="B519" s="238" t="s">
        <v>484</v>
      </c>
      <c r="C519" s="238" t="s">
        <v>412</v>
      </c>
      <c r="D519" s="237"/>
      <c r="E519" s="262" t="s">
        <v>413</v>
      </c>
      <c r="F519" s="314"/>
      <c r="G519" s="254"/>
      <c r="H519" s="254"/>
      <c r="I519" s="263">
        <f>SUM(I520)</f>
        <v>0</v>
      </c>
      <c r="J519" s="254"/>
      <c r="K519" s="254"/>
      <c r="L519" s="254"/>
      <c r="M519" s="254"/>
      <c r="N519" s="263">
        <f>SUM(N520)</f>
        <v>0</v>
      </c>
      <c r="O519" s="236" t="e">
        <f t="shared" si="348"/>
        <v>#DIV/0!</v>
      </c>
      <c r="P519" s="263">
        <f t="shared" ref="P519:T519" si="362">SUM(P520)</f>
        <v>0</v>
      </c>
      <c r="Q519" s="263">
        <f t="shared" si="362"/>
        <v>0</v>
      </c>
      <c r="R519" s="263">
        <f t="shared" si="362"/>
        <v>0</v>
      </c>
      <c r="S519" s="263">
        <f t="shared" si="362"/>
        <v>0</v>
      </c>
      <c r="T519" s="263">
        <f t="shared" si="362"/>
        <v>0</v>
      </c>
      <c r="U519" s="254"/>
      <c r="V519" s="254"/>
    </row>
    <row r="520" spans="1:22" ht="19.5" hidden="1" customHeight="1" x14ac:dyDescent="0.25">
      <c r="B520" s="243" t="s">
        <v>484</v>
      </c>
      <c r="C520" s="243" t="s">
        <v>414</v>
      </c>
      <c r="D520" s="242"/>
      <c r="E520" s="266" t="s">
        <v>415</v>
      </c>
      <c r="F520" s="297"/>
      <c r="G520" s="254"/>
      <c r="H520" s="254"/>
      <c r="I520" s="265">
        <v>0</v>
      </c>
      <c r="J520" s="254"/>
      <c r="K520" s="254"/>
      <c r="L520" s="254"/>
      <c r="M520" s="254"/>
      <c r="N520" s="265">
        <v>0</v>
      </c>
      <c r="O520" s="236" t="e">
        <f t="shared" si="348"/>
        <v>#DIV/0!</v>
      </c>
      <c r="P520" s="265">
        <v>0</v>
      </c>
      <c r="Q520" s="265">
        <v>0</v>
      </c>
      <c r="R520" s="265">
        <v>0</v>
      </c>
      <c r="S520" s="265">
        <v>0</v>
      </c>
      <c r="T520" s="265">
        <v>0</v>
      </c>
      <c r="U520" s="254"/>
      <c r="V520" s="254"/>
    </row>
    <row r="521" spans="1:22" ht="19.5" hidden="1" customHeight="1" x14ac:dyDescent="0.25">
      <c r="B521" s="234" t="s">
        <v>484</v>
      </c>
      <c r="C521" s="234" t="s">
        <v>363</v>
      </c>
      <c r="D521" s="233"/>
      <c r="E521" s="260" t="s">
        <v>66</v>
      </c>
      <c r="F521" s="304"/>
      <c r="G521" s="254"/>
      <c r="H521" s="254"/>
      <c r="I521" s="258">
        <f>I522</f>
        <v>0</v>
      </c>
      <c r="J521" s="254"/>
      <c r="K521" s="254"/>
      <c r="L521" s="254"/>
      <c r="M521" s="254"/>
      <c r="N521" s="258">
        <f>N522</f>
        <v>0</v>
      </c>
      <c r="O521" s="236" t="e">
        <f t="shared" si="348"/>
        <v>#DIV/0!</v>
      </c>
      <c r="P521" s="258">
        <f t="shared" ref="P521:T521" si="363">P522</f>
        <v>0</v>
      </c>
      <c r="Q521" s="258">
        <f t="shared" si="363"/>
        <v>0</v>
      </c>
      <c r="R521" s="258">
        <f t="shared" si="363"/>
        <v>0</v>
      </c>
      <c r="S521" s="258">
        <f t="shared" si="363"/>
        <v>0</v>
      </c>
      <c r="T521" s="258">
        <f t="shared" si="363"/>
        <v>0</v>
      </c>
      <c r="U521" s="254"/>
      <c r="V521" s="254"/>
    </row>
    <row r="522" spans="1:22" ht="19.5" hidden="1" customHeight="1" x14ac:dyDescent="0.25">
      <c r="B522" s="238" t="s">
        <v>484</v>
      </c>
      <c r="C522" s="238" t="s">
        <v>364</v>
      </c>
      <c r="D522" s="237"/>
      <c r="E522" s="262" t="s">
        <v>365</v>
      </c>
      <c r="F522" s="314"/>
      <c r="G522" s="254"/>
      <c r="H522" s="254"/>
      <c r="I522" s="263">
        <f>SUM(I523)</f>
        <v>0</v>
      </c>
      <c r="J522" s="254"/>
      <c r="K522" s="254"/>
      <c r="L522" s="254"/>
      <c r="M522" s="254"/>
      <c r="N522" s="263">
        <f>SUM(N523)</f>
        <v>0</v>
      </c>
      <c r="O522" s="236" t="e">
        <f t="shared" si="348"/>
        <v>#DIV/0!</v>
      </c>
      <c r="P522" s="263">
        <f t="shared" ref="P522:T522" si="364">SUM(P523)</f>
        <v>0</v>
      </c>
      <c r="Q522" s="263">
        <f t="shared" si="364"/>
        <v>0</v>
      </c>
      <c r="R522" s="263">
        <f t="shared" si="364"/>
        <v>0</v>
      </c>
      <c r="S522" s="263">
        <f t="shared" si="364"/>
        <v>0</v>
      </c>
      <c r="T522" s="263">
        <f t="shared" si="364"/>
        <v>0</v>
      </c>
      <c r="U522" s="254"/>
      <c r="V522" s="254"/>
    </row>
    <row r="523" spans="1:22" ht="19.5" hidden="1" customHeight="1" x14ac:dyDescent="0.25">
      <c r="B523" s="243" t="s">
        <v>484</v>
      </c>
      <c r="C523" s="243" t="s">
        <v>911</v>
      </c>
      <c r="D523" s="242"/>
      <c r="E523" s="266" t="s">
        <v>912</v>
      </c>
      <c r="F523" s="297"/>
      <c r="G523" s="254"/>
      <c r="H523" s="254"/>
      <c r="I523" s="265">
        <v>0</v>
      </c>
      <c r="J523" s="254"/>
      <c r="K523" s="254"/>
      <c r="L523" s="254"/>
      <c r="M523" s="254"/>
      <c r="N523" s="265">
        <v>0</v>
      </c>
      <c r="O523" s="236" t="e">
        <f t="shared" si="348"/>
        <v>#DIV/0!</v>
      </c>
      <c r="P523" s="265">
        <v>0</v>
      </c>
      <c r="Q523" s="265">
        <v>0</v>
      </c>
      <c r="R523" s="265">
        <v>0</v>
      </c>
      <c r="S523" s="265">
        <v>0</v>
      </c>
      <c r="T523" s="265">
        <v>0</v>
      </c>
      <c r="U523" s="254"/>
      <c r="V523" s="254"/>
    </row>
    <row r="524" spans="1:22" ht="11.25" customHeight="1" x14ac:dyDescent="0.25">
      <c r="B524" s="243"/>
      <c r="C524" s="243"/>
      <c r="D524" s="242"/>
      <c r="E524" s="264"/>
      <c r="F524" s="295"/>
      <c r="G524" s="254"/>
      <c r="H524" s="254"/>
      <c r="I524" s="265"/>
      <c r="J524" s="254"/>
      <c r="K524" s="254"/>
      <c r="L524" s="254"/>
      <c r="M524" s="254"/>
      <c r="N524" s="265"/>
      <c r="O524" s="236"/>
      <c r="P524" s="265"/>
      <c r="Q524" s="265"/>
      <c r="R524" s="265"/>
      <c r="S524" s="265"/>
      <c r="T524" s="265"/>
      <c r="U524" s="254"/>
      <c r="V524" s="254"/>
    </row>
    <row r="525" spans="1:22" x14ac:dyDescent="0.25">
      <c r="B525" s="234" t="s">
        <v>486</v>
      </c>
      <c r="C525" s="256"/>
      <c r="D525" s="235" t="s">
        <v>487</v>
      </c>
      <c r="E525" s="257"/>
      <c r="F525" s="469"/>
      <c r="G525" s="254"/>
      <c r="H525" s="254"/>
      <c r="I525" s="258">
        <f t="shared" ref="I525" si="365">I534+I543+I526</f>
        <v>13750000</v>
      </c>
      <c r="J525" s="254"/>
      <c r="K525" s="254"/>
      <c r="L525" s="254"/>
      <c r="M525" s="254"/>
      <c r="N525" s="258">
        <f t="shared" ref="N525:T525" si="366">N534+N543+N526</f>
        <v>10200000</v>
      </c>
      <c r="O525" s="236">
        <f t="shared" si="348"/>
        <v>74.181818181818187</v>
      </c>
      <c r="P525" s="258">
        <f t="shared" si="366"/>
        <v>0</v>
      </c>
      <c r="Q525" s="258">
        <f t="shared" si="366"/>
        <v>0</v>
      </c>
      <c r="R525" s="258">
        <f t="shared" si="366"/>
        <v>0</v>
      </c>
      <c r="S525" s="258">
        <f t="shared" si="366"/>
        <v>8000000</v>
      </c>
      <c r="T525" s="258">
        <f t="shared" si="366"/>
        <v>2200000</v>
      </c>
      <c r="U525" s="254"/>
      <c r="V525" s="254"/>
    </row>
    <row r="526" spans="1:22" ht="22.5" x14ac:dyDescent="0.25">
      <c r="B526" s="234" t="s">
        <v>913</v>
      </c>
      <c r="C526" s="256"/>
      <c r="D526" s="235"/>
      <c r="E526" s="315" t="s">
        <v>914</v>
      </c>
      <c r="F526" s="477" t="s">
        <v>1945</v>
      </c>
      <c r="G526" s="254"/>
      <c r="H526" s="254"/>
      <c r="I526" s="258">
        <f t="shared" ref="I526" si="367">I527</f>
        <v>4900000</v>
      </c>
      <c r="J526" s="254"/>
      <c r="K526" s="254"/>
      <c r="L526" s="254"/>
      <c r="M526" s="254"/>
      <c r="N526" s="258">
        <f t="shared" ref="N526:T526" si="368">N527</f>
        <v>4900000</v>
      </c>
      <c r="O526" s="236">
        <f t="shared" si="348"/>
        <v>100</v>
      </c>
      <c r="P526" s="258">
        <f t="shared" si="368"/>
        <v>0</v>
      </c>
      <c r="Q526" s="258">
        <f t="shared" si="368"/>
        <v>0</v>
      </c>
      <c r="R526" s="258">
        <f t="shared" si="368"/>
        <v>0</v>
      </c>
      <c r="S526" s="258">
        <f t="shared" si="368"/>
        <v>4900000</v>
      </c>
      <c r="T526" s="258">
        <f t="shared" si="368"/>
        <v>0</v>
      </c>
      <c r="U526" s="254"/>
      <c r="V526" s="254"/>
    </row>
    <row r="527" spans="1:22" x14ac:dyDescent="0.25">
      <c r="B527" s="234" t="s">
        <v>913</v>
      </c>
      <c r="C527" s="256" t="s">
        <v>320</v>
      </c>
      <c r="D527" s="235"/>
      <c r="E527" s="261" t="s">
        <v>65</v>
      </c>
      <c r="F527" s="310"/>
      <c r="G527" s="254"/>
      <c r="H527" s="254"/>
      <c r="I527" s="258">
        <f t="shared" ref="I527" si="369">I528+I531</f>
        <v>4900000</v>
      </c>
      <c r="J527" s="254"/>
      <c r="K527" s="254"/>
      <c r="L527" s="254"/>
      <c r="M527" s="254"/>
      <c r="N527" s="258">
        <f t="shared" ref="N527:T527" si="370">N528+N531</f>
        <v>4900000</v>
      </c>
      <c r="O527" s="236">
        <f t="shared" si="348"/>
        <v>100</v>
      </c>
      <c r="P527" s="258">
        <f t="shared" si="370"/>
        <v>0</v>
      </c>
      <c r="Q527" s="258">
        <f t="shared" si="370"/>
        <v>0</v>
      </c>
      <c r="R527" s="258">
        <f t="shared" si="370"/>
        <v>0</v>
      </c>
      <c r="S527" s="258">
        <f t="shared" si="370"/>
        <v>4900000</v>
      </c>
      <c r="T527" s="258">
        <f t="shared" si="370"/>
        <v>0</v>
      </c>
      <c r="U527" s="254"/>
      <c r="V527" s="254"/>
    </row>
    <row r="528" spans="1:22" x14ac:dyDescent="0.25">
      <c r="B528" s="238" t="s">
        <v>913</v>
      </c>
      <c r="C528" s="316" t="s">
        <v>321</v>
      </c>
      <c r="D528" s="239"/>
      <c r="E528" s="268" t="s">
        <v>322</v>
      </c>
      <c r="F528" s="470"/>
      <c r="G528" s="254"/>
      <c r="H528" s="254"/>
      <c r="I528" s="263">
        <f t="shared" ref="I528" si="371">SUM(I529:I530)</f>
        <v>4000000</v>
      </c>
      <c r="J528" s="254"/>
      <c r="K528" s="254"/>
      <c r="L528" s="254"/>
      <c r="M528" s="254"/>
      <c r="N528" s="263">
        <f t="shared" ref="N528:T528" si="372">SUM(N529:N530)</f>
        <v>4000000</v>
      </c>
      <c r="O528" s="236">
        <f t="shared" si="348"/>
        <v>100</v>
      </c>
      <c r="P528" s="263">
        <f t="shared" si="372"/>
        <v>0</v>
      </c>
      <c r="Q528" s="263">
        <f t="shared" si="372"/>
        <v>0</v>
      </c>
      <c r="R528" s="263">
        <f t="shared" si="372"/>
        <v>0</v>
      </c>
      <c r="S528" s="263">
        <f t="shared" si="372"/>
        <v>4000000</v>
      </c>
      <c r="T528" s="263">
        <f t="shared" si="372"/>
        <v>0</v>
      </c>
      <c r="U528" s="254"/>
      <c r="V528" s="254"/>
    </row>
    <row r="529" spans="2:22" x14ac:dyDescent="0.25">
      <c r="B529" s="243" t="s">
        <v>913</v>
      </c>
      <c r="C529" s="259" t="s">
        <v>327</v>
      </c>
      <c r="D529" s="244"/>
      <c r="E529" s="264" t="s">
        <v>328</v>
      </c>
      <c r="F529" s="295"/>
      <c r="G529" s="254"/>
      <c r="H529" s="254"/>
      <c r="I529" s="265">
        <v>0</v>
      </c>
      <c r="J529" s="254"/>
      <c r="K529" s="254"/>
      <c r="L529" s="254"/>
      <c r="M529" s="254"/>
      <c r="N529" s="265">
        <v>0</v>
      </c>
      <c r="O529" s="236" t="e">
        <f t="shared" si="348"/>
        <v>#DIV/0!</v>
      </c>
      <c r="P529" s="265">
        <v>0</v>
      </c>
      <c r="Q529" s="265">
        <v>0</v>
      </c>
      <c r="R529" s="265">
        <v>0</v>
      </c>
      <c r="S529" s="265">
        <v>0</v>
      </c>
      <c r="T529" s="265">
        <v>0</v>
      </c>
      <c r="U529" s="254"/>
      <c r="V529" s="254"/>
    </row>
    <row r="530" spans="2:22" x14ac:dyDescent="0.25">
      <c r="B530" s="243" t="s">
        <v>913</v>
      </c>
      <c r="C530" s="259" t="s">
        <v>329</v>
      </c>
      <c r="D530" s="235"/>
      <c r="E530" s="264" t="s">
        <v>330</v>
      </c>
      <c r="F530" s="295"/>
      <c r="G530" s="254"/>
      <c r="H530" s="254"/>
      <c r="I530" s="265">
        <v>4000000</v>
      </c>
      <c r="J530" s="254"/>
      <c r="K530" s="254"/>
      <c r="L530" s="254"/>
      <c r="M530" s="254"/>
      <c r="N530" s="265">
        <v>4000000</v>
      </c>
      <c r="O530" s="236">
        <f t="shared" si="348"/>
        <v>100</v>
      </c>
      <c r="P530" s="265"/>
      <c r="Q530" s="265"/>
      <c r="R530" s="265"/>
      <c r="S530" s="265">
        <v>4000000</v>
      </c>
      <c r="T530" s="265"/>
      <c r="U530" s="254"/>
      <c r="V530" s="254"/>
    </row>
    <row r="531" spans="2:22" x14ac:dyDescent="0.25">
      <c r="B531" s="238" t="s">
        <v>913</v>
      </c>
      <c r="C531" s="316" t="s">
        <v>331</v>
      </c>
      <c r="D531" s="239"/>
      <c r="E531" s="268" t="s">
        <v>79</v>
      </c>
      <c r="F531" s="470"/>
      <c r="G531" s="254"/>
      <c r="H531" s="254"/>
      <c r="I531" s="263">
        <f t="shared" ref="I531" si="373">I532</f>
        <v>900000</v>
      </c>
      <c r="J531" s="254"/>
      <c r="K531" s="254"/>
      <c r="L531" s="254"/>
      <c r="M531" s="254"/>
      <c r="N531" s="263">
        <f t="shared" ref="N531:T531" si="374">N532</f>
        <v>900000</v>
      </c>
      <c r="O531" s="236">
        <f t="shared" si="348"/>
        <v>100</v>
      </c>
      <c r="P531" s="263">
        <f t="shared" si="374"/>
        <v>0</v>
      </c>
      <c r="Q531" s="263">
        <f t="shared" si="374"/>
        <v>0</v>
      </c>
      <c r="R531" s="263">
        <f t="shared" si="374"/>
        <v>0</v>
      </c>
      <c r="S531" s="263">
        <f t="shared" si="374"/>
        <v>900000</v>
      </c>
      <c r="T531" s="263">
        <f t="shared" si="374"/>
        <v>0</v>
      </c>
      <c r="U531" s="254"/>
      <c r="V531" s="254"/>
    </row>
    <row r="532" spans="2:22" ht="25.5" x14ac:dyDescent="0.25">
      <c r="B532" s="243" t="s">
        <v>913</v>
      </c>
      <c r="C532" s="259" t="s">
        <v>428</v>
      </c>
      <c r="D532" s="235"/>
      <c r="E532" s="266" t="s">
        <v>429</v>
      </c>
      <c r="F532" s="297"/>
      <c r="G532" s="254"/>
      <c r="H532" s="254"/>
      <c r="I532" s="265">
        <v>900000</v>
      </c>
      <c r="J532" s="254"/>
      <c r="K532" s="254"/>
      <c r="L532" s="254"/>
      <c r="M532" s="254"/>
      <c r="N532" s="265">
        <v>900000</v>
      </c>
      <c r="O532" s="236">
        <f t="shared" si="348"/>
        <v>100</v>
      </c>
      <c r="P532" s="265"/>
      <c r="Q532" s="265"/>
      <c r="R532" s="265"/>
      <c r="S532" s="265">
        <v>900000</v>
      </c>
      <c r="T532" s="265"/>
      <c r="U532" s="254"/>
      <c r="V532" s="254"/>
    </row>
    <row r="533" spans="2:22" ht="10.5" customHeight="1" x14ac:dyDescent="0.25">
      <c r="B533" s="234"/>
      <c r="C533" s="256"/>
      <c r="D533" s="235"/>
      <c r="E533" s="257"/>
      <c r="F533" s="469"/>
      <c r="G533" s="254"/>
      <c r="H533" s="254"/>
      <c r="I533" s="258"/>
      <c r="J533" s="254"/>
      <c r="K533" s="254"/>
      <c r="L533" s="254"/>
      <c r="M533" s="254"/>
      <c r="N533" s="258"/>
      <c r="O533" s="236"/>
      <c r="P533" s="258"/>
      <c r="Q533" s="258"/>
      <c r="R533" s="258"/>
      <c r="S533" s="258"/>
      <c r="T533" s="258"/>
      <c r="U533" s="254"/>
      <c r="V533" s="254"/>
    </row>
    <row r="534" spans="2:22" ht="33.75" x14ac:dyDescent="0.25">
      <c r="B534" s="234" t="s">
        <v>488</v>
      </c>
      <c r="C534" s="256"/>
      <c r="D534" s="233"/>
      <c r="E534" s="260" t="s">
        <v>489</v>
      </c>
      <c r="F534" s="304" t="s">
        <v>1946</v>
      </c>
      <c r="G534" s="254"/>
      <c r="H534" s="254"/>
      <c r="I534" s="258">
        <f t="shared" ref="I534" si="375">I535</f>
        <v>8850000</v>
      </c>
      <c r="J534" s="254"/>
      <c r="K534" s="254"/>
      <c r="L534" s="254"/>
      <c r="M534" s="254"/>
      <c r="N534" s="258">
        <f t="shared" ref="N534:T534" si="376">N535</f>
        <v>5300000</v>
      </c>
      <c r="O534" s="236">
        <f t="shared" si="348"/>
        <v>59.887005649717516</v>
      </c>
      <c r="P534" s="258">
        <f t="shared" si="376"/>
        <v>0</v>
      </c>
      <c r="Q534" s="258">
        <f t="shared" si="376"/>
        <v>0</v>
      </c>
      <c r="R534" s="258">
        <f t="shared" si="376"/>
        <v>0</v>
      </c>
      <c r="S534" s="258">
        <f t="shared" si="376"/>
        <v>3100000</v>
      </c>
      <c r="T534" s="258">
        <f t="shared" si="376"/>
        <v>2200000</v>
      </c>
      <c r="U534" s="254"/>
      <c r="V534" s="254"/>
    </row>
    <row r="535" spans="2:22" x14ac:dyDescent="0.25">
      <c r="B535" s="234" t="s">
        <v>488</v>
      </c>
      <c r="C535" s="234" t="s">
        <v>320</v>
      </c>
      <c r="D535" s="233"/>
      <c r="E535" s="261" t="s">
        <v>65</v>
      </c>
      <c r="F535" s="310"/>
      <c r="G535" s="254"/>
      <c r="H535" s="254"/>
      <c r="I535" s="258">
        <f t="shared" ref="I535" si="377">I536+I540</f>
        <v>8850000</v>
      </c>
      <c r="J535" s="254"/>
      <c r="K535" s="254"/>
      <c r="L535" s="254"/>
      <c r="M535" s="254"/>
      <c r="N535" s="258">
        <f t="shared" ref="N535:T535" si="378">N536+N540</f>
        <v>5300000</v>
      </c>
      <c r="O535" s="236">
        <f t="shared" si="348"/>
        <v>59.887005649717516</v>
      </c>
      <c r="P535" s="258">
        <f t="shared" si="378"/>
        <v>0</v>
      </c>
      <c r="Q535" s="258">
        <f t="shared" si="378"/>
        <v>0</v>
      </c>
      <c r="R535" s="258">
        <f t="shared" si="378"/>
        <v>0</v>
      </c>
      <c r="S535" s="258">
        <f t="shared" si="378"/>
        <v>3100000</v>
      </c>
      <c r="T535" s="258">
        <f t="shared" si="378"/>
        <v>2200000</v>
      </c>
      <c r="U535" s="254"/>
      <c r="V535" s="254"/>
    </row>
    <row r="536" spans="2:22" x14ac:dyDescent="0.25">
      <c r="B536" s="238" t="s">
        <v>488</v>
      </c>
      <c r="C536" s="238" t="s">
        <v>321</v>
      </c>
      <c r="D536" s="237"/>
      <c r="E536" s="268" t="s">
        <v>322</v>
      </c>
      <c r="F536" s="470"/>
      <c r="G536" s="254"/>
      <c r="H536" s="254"/>
      <c r="I536" s="263">
        <f>SUM(I537:I539)</f>
        <v>7850000</v>
      </c>
      <c r="J536" s="254"/>
      <c r="K536" s="254"/>
      <c r="L536" s="254"/>
      <c r="M536" s="254"/>
      <c r="N536" s="263">
        <f>SUM(N537:N539)</f>
        <v>5300000</v>
      </c>
      <c r="O536" s="236">
        <f t="shared" si="348"/>
        <v>67.515923566878982</v>
      </c>
      <c r="P536" s="263">
        <f t="shared" ref="P536:T536" si="379">SUM(P537:P539)</f>
        <v>0</v>
      </c>
      <c r="Q536" s="263">
        <f t="shared" si="379"/>
        <v>0</v>
      </c>
      <c r="R536" s="263">
        <f t="shared" si="379"/>
        <v>0</v>
      </c>
      <c r="S536" s="263">
        <f t="shared" si="379"/>
        <v>3100000</v>
      </c>
      <c r="T536" s="263">
        <f t="shared" si="379"/>
        <v>2200000</v>
      </c>
      <c r="U536" s="254"/>
      <c r="V536" s="254"/>
    </row>
    <row r="537" spans="2:22" x14ac:dyDescent="0.25">
      <c r="B537" s="243" t="s">
        <v>488</v>
      </c>
      <c r="C537" s="243" t="s">
        <v>329</v>
      </c>
      <c r="D537" s="242"/>
      <c r="E537" s="264" t="s">
        <v>330</v>
      </c>
      <c r="F537" s="295"/>
      <c r="G537" s="254"/>
      <c r="H537" s="254"/>
      <c r="I537" s="265">
        <v>6675000</v>
      </c>
      <c r="J537" s="254"/>
      <c r="K537" s="254"/>
      <c r="L537" s="254"/>
      <c r="M537" s="254"/>
      <c r="N537" s="265">
        <v>4200000</v>
      </c>
      <c r="O537" s="236">
        <f t="shared" si="348"/>
        <v>62.921348314606739</v>
      </c>
      <c r="P537" s="265"/>
      <c r="Q537" s="265"/>
      <c r="R537" s="265"/>
      <c r="S537" s="265">
        <f>N537-T537</f>
        <v>2400000</v>
      </c>
      <c r="T537" s="265">
        <v>1800000</v>
      </c>
      <c r="U537" s="254"/>
      <c r="V537" s="254"/>
    </row>
    <row r="538" spans="2:22" x14ac:dyDescent="0.25">
      <c r="B538" s="243" t="s">
        <v>488</v>
      </c>
      <c r="C538" s="243" t="s">
        <v>866</v>
      </c>
      <c r="D538" s="242"/>
      <c r="E538" s="264" t="s">
        <v>898</v>
      </c>
      <c r="F538" s="295"/>
      <c r="G538" s="254"/>
      <c r="H538" s="254"/>
      <c r="I538" s="265">
        <v>375000</v>
      </c>
      <c r="J538" s="254"/>
      <c r="K538" s="254"/>
      <c r="L538" s="254"/>
      <c r="M538" s="254"/>
      <c r="N538" s="265">
        <v>300000</v>
      </c>
      <c r="O538" s="236">
        <f t="shared" si="348"/>
        <v>80</v>
      </c>
      <c r="P538" s="265"/>
      <c r="Q538" s="265"/>
      <c r="R538" s="265"/>
      <c r="S538" s="265">
        <f>N538</f>
        <v>300000</v>
      </c>
      <c r="T538" s="265"/>
      <c r="U538" s="254"/>
      <c r="V538" s="254"/>
    </row>
    <row r="539" spans="2:22" ht="19.5" customHeight="1" x14ac:dyDescent="0.25">
      <c r="B539" s="243" t="s">
        <v>488</v>
      </c>
      <c r="C539" s="243" t="s">
        <v>436</v>
      </c>
      <c r="D539" s="242"/>
      <c r="E539" s="266" t="s">
        <v>437</v>
      </c>
      <c r="F539" s="297"/>
      <c r="G539" s="254"/>
      <c r="H539" s="254"/>
      <c r="I539" s="265">
        <v>800000</v>
      </c>
      <c r="J539" s="254"/>
      <c r="K539" s="254"/>
      <c r="L539" s="254"/>
      <c r="M539" s="254"/>
      <c r="N539" s="265">
        <v>800000</v>
      </c>
      <c r="O539" s="236">
        <f t="shared" ref="O539" si="380">N539/I539*100</f>
        <v>100</v>
      </c>
      <c r="P539" s="265"/>
      <c r="Q539" s="265"/>
      <c r="R539" s="265"/>
      <c r="S539" s="265">
        <v>400000</v>
      </c>
      <c r="T539" s="265">
        <v>400000</v>
      </c>
      <c r="U539" s="254"/>
      <c r="V539" s="254"/>
    </row>
    <row r="540" spans="2:22" x14ac:dyDescent="0.25">
      <c r="B540" s="238" t="s">
        <v>488</v>
      </c>
      <c r="C540" s="238" t="s">
        <v>408</v>
      </c>
      <c r="D540" s="237"/>
      <c r="E540" s="268" t="s">
        <v>81</v>
      </c>
      <c r="F540" s="470"/>
      <c r="G540" s="254"/>
      <c r="H540" s="254"/>
      <c r="I540" s="263">
        <f t="shared" ref="I540" si="381">SUM(I541:I541)</f>
        <v>1000000</v>
      </c>
      <c r="J540" s="254"/>
      <c r="K540" s="254"/>
      <c r="L540" s="254"/>
      <c r="M540" s="254"/>
      <c r="N540" s="263">
        <f t="shared" ref="N540:T540" si="382">SUM(N541:N541)</f>
        <v>0</v>
      </c>
      <c r="O540" s="236">
        <f t="shared" si="348"/>
        <v>0</v>
      </c>
      <c r="P540" s="263">
        <f t="shared" si="382"/>
        <v>0</v>
      </c>
      <c r="Q540" s="263">
        <f t="shared" si="382"/>
        <v>0</v>
      </c>
      <c r="R540" s="263">
        <f t="shared" si="382"/>
        <v>0</v>
      </c>
      <c r="S540" s="263">
        <f t="shared" si="382"/>
        <v>0</v>
      </c>
      <c r="T540" s="263">
        <f t="shared" si="382"/>
        <v>0</v>
      </c>
      <c r="U540" s="254"/>
      <c r="V540" s="254"/>
    </row>
    <row r="541" spans="2:22" x14ac:dyDescent="0.25">
      <c r="B541" s="278" t="s">
        <v>488</v>
      </c>
      <c r="C541" s="278" t="s">
        <v>419</v>
      </c>
      <c r="D541" s="247"/>
      <c r="E541" s="279" t="s">
        <v>420</v>
      </c>
      <c r="F541" s="473"/>
      <c r="G541" s="254"/>
      <c r="H541" s="254"/>
      <c r="I541" s="265">
        <v>1000000</v>
      </c>
      <c r="J541" s="254"/>
      <c r="K541" s="254"/>
      <c r="L541" s="254"/>
      <c r="M541" s="254"/>
      <c r="N541" s="265">
        <v>0</v>
      </c>
      <c r="O541" s="236">
        <f t="shared" si="348"/>
        <v>0</v>
      </c>
      <c r="P541" s="265"/>
      <c r="Q541" s="265"/>
      <c r="R541" s="265"/>
      <c r="S541" s="265"/>
      <c r="T541" s="265"/>
      <c r="U541" s="254"/>
      <c r="V541" s="254"/>
    </row>
    <row r="542" spans="2:22" ht="13.5" customHeight="1" x14ac:dyDescent="0.25">
      <c r="B542" s="280"/>
      <c r="C542" s="280"/>
      <c r="D542" s="281"/>
      <c r="E542" s="291"/>
      <c r="F542" s="291"/>
      <c r="G542" s="254"/>
      <c r="H542" s="254"/>
      <c r="I542" s="265"/>
      <c r="J542" s="254"/>
      <c r="K542" s="254"/>
      <c r="L542" s="254"/>
      <c r="M542" s="254"/>
      <c r="N542" s="265"/>
      <c r="O542" s="236"/>
      <c r="P542" s="265"/>
      <c r="Q542" s="265"/>
      <c r="R542" s="265"/>
      <c r="S542" s="265"/>
      <c r="T542" s="265"/>
      <c r="U542" s="254"/>
      <c r="V542" s="254"/>
    </row>
    <row r="543" spans="2:22" ht="22.5" hidden="1" x14ac:dyDescent="0.25">
      <c r="B543" s="283" t="s">
        <v>490</v>
      </c>
      <c r="C543" s="287"/>
      <c r="D543" s="284"/>
      <c r="E543" s="285" t="s">
        <v>491</v>
      </c>
      <c r="F543" s="304"/>
      <c r="G543" s="254"/>
      <c r="H543" s="254"/>
      <c r="I543" s="258">
        <f t="shared" ref="I543" si="383">I544</f>
        <v>0</v>
      </c>
      <c r="J543" s="254"/>
      <c r="K543" s="254"/>
      <c r="L543" s="254"/>
      <c r="M543" s="254"/>
      <c r="N543" s="258">
        <f t="shared" ref="N543:T543" si="384">N544</f>
        <v>0</v>
      </c>
      <c r="O543" s="236" t="e">
        <f t="shared" si="348"/>
        <v>#DIV/0!</v>
      </c>
      <c r="P543" s="258">
        <f t="shared" si="384"/>
        <v>0</v>
      </c>
      <c r="Q543" s="258">
        <f t="shared" si="384"/>
        <v>0</v>
      </c>
      <c r="R543" s="258">
        <f t="shared" si="384"/>
        <v>0</v>
      </c>
      <c r="S543" s="258">
        <f t="shared" si="384"/>
        <v>0</v>
      </c>
      <c r="T543" s="258">
        <f t="shared" si="384"/>
        <v>0</v>
      </c>
      <c r="U543" s="254"/>
      <c r="V543" s="254"/>
    </row>
    <row r="544" spans="2:22" hidden="1" x14ac:dyDescent="0.25">
      <c r="B544" s="234" t="s">
        <v>490</v>
      </c>
      <c r="C544" s="234" t="s">
        <v>320</v>
      </c>
      <c r="D544" s="233"/>
      <c r="E544" s="260" t="s">
        <v>65</v>
      </c>
      <c r="F544" s="304"/>
      <c r="G544" s="254"/>
      <c r="H544" s="254"/>
      <c r="I544" s="258">
        <f t="shared" ref="I544" si="385">I545+I549+I547</f>
        <v>0</v>
      </c>
      <c r="J544" s="254"/>
      <c r="K544" s="254"/>
      <c r="L544" s="254"/>
      <c r="M544" s="254"/>
      <c r="N544" s="258">
        <f t="shared" ref="N544:T544" si="386">N545+N549+N547</f>
        <v>0</v>
      </c>
      <c r="O544" s="236" t="e">
        <f t="shared" si="348"/>
        <v>#DIV/0!</v>
      </c>
      <c r="P544" s="258">
        <f t="shared" si="386"/>
        <v>0</v>
      </c>
      <c r="Q544" s="258">
        <f t="shared" si="386"/>
        <v>0</v>
      </c>
      <c r="R544" s="258">
        <f t="shared" si="386"/>
        <v>0</v>
      </c>
      <c r="S544" s="258">
        <f t="shared" si="386"/>
        <v>0</v>
      </c>
      <c r="T544" s="258">
        <f t="shared" si="386"/>
        <v>0</v>
      </c>
      <c r="U544" s="254"/>
      <c r="V544" s="254"/>
    </row>
    <row r="545" spans="2:22" hidden="1" x14ac:dyDescent="0.25">
      <c r="B545" s="238" t="s">
        <v>490</v>
      </c>
      <c r="C545" s="238" t="s">
        <v>321</v>
      </c>
      <c r="D545" s="237"/>
      <c r="E545" s="262" t="s">
        <v>322</v>
      </c>
      <c r="F545" s="314"/>
      <c r="G545" s="254"/>
      <c r="H545" s="254"/>
      <c r="I545" s="263">
        <f t="shared" ref="I545" si="387">SUM(I546)</f>
        <v>0</v>
      </c>
      <c r="J545" s="254"/>
      <c r="K545" s="254"/>
      <c r="L545" s="254"/>
      <c r="M545" s="254"/>
      <c r="N545" s="263">
        <f t="shared" ref="N545:T545" si="388">SUM(N546)</f>
        <v>0</v>
      </c>
      <c r="O545" s="236" t="e">
        <f t="shared" si="348"/>
        <v>#DIV/0!</v>
      </c>
      <c r="P545" s="263">
        <f t="shared" si="388"/>
        <v>0</v>
      </c>
      <c r="Q545" s="263">
        <f t="shared" si="388"/>
        <v>0</v>
      </c>
      <c r="R545" s="263">
        <f t="shared" si="388"/>
        <v>0</v>
      </c>
      <c r="S545" s="263">
        <f t="shared" si="388"/>
        <v>0</v>
      </c>
      <c r="T545" s="263">
        <f t="shared" si="388"/>
        <v>0</v>
      </c>
      <c r="U545" s="254"/>
      <c r="V545" s="254"/>
    </row>
    <row r="546" spans="2:22" ht="25.5" hidden="1" x14ac:dyDescent="0.25">
      <c r="B546" s="243" t="s">
        <v>490</v>
      </c>
      <c r="C546" s="243" t="s">
        <v>329</v>
      </c>
      <c r="D546" s="242"/>
      <c r="E546" s="266" t="s">
        <v>330</v>
      </c>
      <c r="F546" s="297"/>
      <c r="G546" s="254"/>
      <c r="H546" s="254"/>
      <c r="I546" s="265"/>
      <c r="J546" s="254"/>
      <c r="K546" s="254"/>
      <c r="L546" s="254"/>
      <c r="M546" s="254"/>
      <c r="N546" s="265"/>
      <c r="O546" s="236" t="e">
        <f t="shared" si="348"/>
        <v>#DIV/0!</v>
      </c>
      <c r="P546" s="265"/>
      <c r="Q546" s="265"/>
      <c r="R546" s="265"/>
      <c r="S546" s="265"/>
      <c r="T546" s="265"/>
      <c r="U546" s="254"/>
      <c r="V546" s="254"/>
    </row>
    <row r="547" spans="2:22" hidden="1" x14ac:dyDescent="0.25">
      <c r="B547" s="238" t="s">
        <v>490</v>
      </c>
      <c r="C547" s="238" t="s">
        <v>331</v>
      </c>
      <c r="D547" s="237"/>
      <c r="E547" s="262" t="s">
        <v>79</v>
      </c>
      <c r="F547" s="314"/>
      <c r="G547" s="254"/>
      <c r="H547" s="254"/>
      <c r="I547" s="263">
        <f t="shared" ref="I547" si="389">I548</f>
        <v>0</v>
      </c>
      <c r="J547" s="254"/>
      <c r="K547" s="254"/>
      <c r="L547" s="254"/>
      <c r="M547" s="254"/>
      <c r="N547" s="263">
        <f t="shared" ref="N547:T547" si="390">N548</f>
        <v>0</v>
      </c>
      <c r="O547" s="236" t="e">
        <f t="shared" si="348"/>
        <v>#DIV/0!</v>
      </c>
      <c r="P547" s="263">
        <f t="shared" si="390"/>
        <v>0</v>
      </c>
      <c r="Q547" s="263">
        <f t="shared" si="390"/>
        <v>0</v>
      </c>
      <c r="R547" s="263">
        <f t="shared" si="390"/>
        <v>0</v>
      </c>
      <c r="S547" s="263">
        <f t="shared" si="390"/>
        <v>0</v>
      </c>
      <c r="T547" s="263">
        <f t="shared" si="390"/>
        <v>0</v>
      </c>
      <c r="U547" s="254"/>
      <c r="V547" s="254"/>
    </row>
    <row r="548" spans="2:22" ht="25.5" hidden="1" x14ac:dyDescent="0.25">
      <c r="B548" s="243" t="s">
        <v>490</v>
      </c>
      <c r="C548" s="243" t="s">
        <v>428</v>
      </c>
      <c r="D548" s="242"/>
      <c r="E548" s="266" t="s">
        <v>429</v>
      </c>
      <c r="F548" s="297"/>
      <c r="G548" s="254"/>
      <c r="H548" s="254"/>
      <c r="I548" s="265"/>
      <c r="J548" s="254"/>
      <c r="K548" s="254"/>
      <c r="L548" s="254"/>
      <c r="M548" s="254"/>
      <c r="N548" s="265"/>
      <c r="O548" s="236" t="e">
        <f t="shared" si="348"/>
        <v>#DIV/0!</v>
      </c>
      <c r="P548" s="265"/>
      <c r="Q548" s="265"/>
      <c r="R548" s="265"/>
      <c r="S548" s="265"/>
      <c r="T548" s="265"/>
      <c r="U548" s="254"/>
      <c r="V548" s="254"/>
    </row>
    <row r="549" spans="2:22" hidden="1" x14ac:dyDescent="0.25">
      <c r="B549" s="238" t="s">
        <v>490</v>
      </c>
      <c r="C549" s="238" t="s">
        <v>408</v>
      </c>
      <c r="D549" s="237"/>
      <c r="E549" s="262" t="s">
        <v>81</v>
      </c>
      <c r="F549" s="314"/>
      <c r="G549" s="254"/>
      <c r="H549" s="254"/>
      <c r="I549" s="263">
        <f t="shared" ref="I549" si="391">SUM(I550)</f>
        <v>0</v>
      </c>
      <c r="J549" s="254"/>
      <c r="K549" s="254"/>
      <c r="L549" s="254"/>
      <c r="M549" s="254"/>
      <c r="N549" s="263">
        <f t="shared" ref="N549:T549" si="392">SUM(N550)</f>
        <v>0</v>
      </c>
      <c r="O549" s="236" t="e">
        <f t="shared" si="348"/>
        <v>#DIV/0!</v>
      </c>
      <c r="P549" s="263">
        <f t="shared" si="392"/>
        <v>0</v>
      </c>
      <c r="Q549" s="263">
        <f t="shared" si="392"/>
        <v>0</v>
      </c>
      <c r="R549" s="263">
        <f t="shared" si="392"/>
        <v>0</v>
      </c>
      <c r="S549" s="263">
        <f t="shared" si="392"/>
        <v>0</v>
      </c>
      <c r="T549" s="263">
        <f t="shared" si="392"/>
        <v>0</v>
      </c>
      <c r="U549" s="254"/>
      <c r="V549" s="254"/>
    </row>
    <row r="550" spans="2:22" hidden="1" x14ac:dyDescent="0.25">
      <c r="B550" s="243" t="s">
        <v>490</v>
      </c>
      <c r="C550" s="243" t="s">
        <v>419</v>
      </c>
      <c r="D550" s="242"/>
      <c r="E550" s="266" t="s">
        <v>420</v>
      </c>
      <c r="F550" s="297"/>
      <c r="G550" s="254"/>
      <c r="H550" s="254"/>
      <c r="I550" s="265"/>
      <c r="J550" s="254"/>
      <c r="K550" s="254"/>
      <c r="L550" s="254"/>
      <c r="M550" s="254"/>
      <c r="N550" s="265"/>
      <c r="O550" s="236" t="e">
        <f t="shared" si="348"/>
        <v>#DIV/0!</v>
      </c>
      <c r="P550" s="265"/>
      <c r="Q550" s="265"/>
      <c r="R550" s="265"/>
      <c r="S550" s="265"/>
      <c r="T550" s="265"/>
      <c r="U550" s="254"/>
      <c r="V550" s="254"/>
    </row>
    <row r="551" spans="2:22" hidden="1" x14ac:dyDescent="0.25">
      <c r="B551" s="243"/>
      <c r="C551" s="243"/>
      <c r="D551" s="242"/>
      <c r="E551" s="266"/>
      <c r="F551" s="297"/>
      <c r="G551" s="254"/>
      <c r="H551" s="254"/>
      <c r="I551" s="265"/>
      <c r="J551" s="254"/>
      <c r="K551" s="254"/>
      <c r="L551" s="254"/>
      <c r="M551" s="254"/>
      <c r="N551" s="265"/>
      <c r="O551" s="236"/>
      <c r="P551" s="265"/>
      <c r="Q551" s="265"/>
      <c r="R551" s="265"/>
      <c r="S551" s="265"/>
      <c r="T551" s="265"/>
      <c r="U551" s="254"/>
      <c r="V551" s="254"/>
    </row>
    <row r="552" spans="2:22" x14ac:dyDescent="0.25">
      <c r="B552" s="234" t="s">
        <v>492</v>
      </c>
      <c r="C552" s="256"/>
      <c r="D552" s="235" t="s">
        <v>493</v>
      </c>
      <c r="E552" s="257"/>
      <c r="F552" s="469"/>
      <c r="G552" s="254"/>
      <c r="H552" s="254"/>
      <c r="I552" s="258">
        <f>I553+I561+I568</f>
        <v>5972500</v>
      </c>
      <c r="J552" s="254"/>
      <c r="K552" s="254"/>
      <c r="L552" s="254"/>
      <c r="M552" s="254"/>
      <c r="N552" s="258">
        <f>N553+N561+N568</f>
        <v>5972500</v>
      </c>
      <c r="O552" s="236">
        <f t="shared" si="348"/>
        <v>100</v>
      </c>
      <c r="P552" s="258">
        <f t="shared" ref="P552:T552" si="393">P553+P561+P568</f>
        <v>0</v>
      </c>
      <c r="Q552" s="258">
        <f t="shared" si="393"/>
        <v>4800000</v>
      </c>
      <c r="R552" s="258">
        <f t="shared" si="393"/>
        <v>0</v>
      </c>
      <c r="S552" s="258">
        <f t="shared" si="393"/>
        <v>0</v>
      </c>
      <c r="T552" s="258">
        <f t="shared" si="393"/>
        <v>1172500</v>
      </c>
      <c r="U552" s="254"/>
      <c r="V552" s="254"/>
    </row>
    <row r="553" spans="2:22" ht="45" hidden="1" x14ac:dyDescent="0.25">
      <c r="B553" s="303" t="s">
        <v>915</v>
      </c>
      <c r="C553" s="303"/>
      <c r="D553" s="224"/>
      <c r="E553" s="304" t="s">
        <v>916</v>
      </c>
      <c r="F553" s="304"/>
      <c r="G553" s="254"/>
      <c r="H553" s="254"/>
      <c r="I553" s="317">
        <f t="shared" ref="I553" si="394">I554+I557</f>
        <v>0</v>
      </c>
      <c r="J553" s="254"/>
      <c r="K553" s="254"/>
      <c r="L553" s="254"/>
      <c r="M553" s="254"/>
      <c r="N553" s="317">
        <f t="shared" ref="N553:T553" si="395">N554+N557</f>
        <v>0</v>
      </c>
      <c r="O553" s="236"/>
      <c r="P553" s="317">
        <f t="shared" si="395"/>
        <v>0</v>
      </c>
      <c r="Q553" s="317">
        <f t="shared" si="395"/>
        <v>0</v>
      </c>
      <c r="R553" s="317">
        <f t="shared" si="395"/>
        <v>0</v>
      </c>
      <c r="S553" s="317">
        <f t="shared" si="395"/>
        <v>0</v>
      </c>
      <c r="T553" s="317">
        <f t="shared" si="395"/>
        <v>0</v>
      </c>
      <c r="U553" s="254"/>
      <c r="V553" s="254"/>
    </row>
    <row r="554" spans="2:22" hidden="1" x14ac:dyDescent="0.25">
      <c r="B554" s="303" t="s">
        <v>915</v>
      </c>
      <c r="C554" s="234" t="s">
        <v>320</v>
      </c>
      <c r="D554" s="224"/>
      <c r="E554" s="260" t="s">
        <v>65</v>
      </c>
      <c r="F554" s="304"/>
      <c r="G554" s="254"/>
      <c r="H554" s="254"/>
      <c r="I554" s="317">
        <f t="shared" ref="I554:I555" si="396">I555</f>
        <v>0</v>
      </c>
      <c r="J554" s="254"/>
      <c r="K554" s="254"/>
      <c r="L554" s="254"/>
      <c r="M554" s="254"/>
      <c r="N554" s="317">
        <f t="shared" ref="N554:T555" si="397">N555</f>
        <v>0</v>
      </c>
      <c r="O554" s="236"/>
      <c r="P554" s="317">
        <f t="shared" si="397"/>
        <v>0</v>
      </c>
      <c r="Q554" s="317">
        <f t="shared" si="397"/>
        <v>0</v>
      </c>
      <c r="R554" s="317">
        <f t="shared" si="397"/>
        <v>0</v>
      </c>
      <c r="S554" s="317">
        <f t="shared" si="397"/>
        <v>0</v>
      </c>
      <c r="T554" s="317">
        <f t="shared" si="397"/>
        <v>0</v>
      </c>
      <c r="U554" s="254"/>
      <c r="V554" s="254"/>
    </row>
    <row r="555" spans="2:22" ht="25.5" hidden="1" x14ac:dyDescent="0.25">
      <c r="B555" s="318" t="s">
        <v>915</v>
      </c>
      <c r="C555" s="238" t="s">
        <v>412</v>
      </c>
      <c r="D555" s="313"/>
      <c r="E555" s="262" t="s">
        <v>413</v>
      </c>
      <c r="F555" s="314"/>
      <c r="G555" s="254"/>
      <c r="H555" s="254"/>
      <c r="I555" s="309">
        <f t="shared" si="396"/>
        <v>0</v>
      </c>
      <c r="J555" s="254"/>
      <c r="K555" s="254"/>
      <c r="L555" s="254"/>
      <c r="M555" s="254"/>
      <c r="N555" s="309">
        <f t="shared" si="397"/>
        <v>0</v>
      </c>
      <c r="O555" s="236"/>
      <c r="P555" s="309">
        <f t="shared" si="397"/>
        <v>0</v>
      </c>
      <c r="Q555" s="309">
        <f t="shared" si="397"/>
        <v>0</v>
      </c>
      <c r="R555" s="309">
        <f t="shared" si="397"/>
        <v>0</v>
      </c>
      <c r="S555" s="309">
        <f t="shared" si="397"/>
        <v>0</v>
      </c>
      <c r="T555" s="309">
        <f t="shared" si="397"/>
        <v>0</v>
      </c>
      <c r="U555" s="254"/>
      <c r="V555" s="254"/>
    </row>
    <row r="556" spans="2:22" ht="25.5" hidden="1" x14ac:dyDescent="0.25">
      <c r="B556" s="300" t="s">
        <v>915</v>
      </c>
      <c r="C556" s="300" t="s">
        <v>414</v>
      </c>
      <c r="D556" s="301"/>
      <c r="E556" s="266" t="s">
        <v>415</v>
      </c>
      <c r="F556" s="297"/>
      <c r="G556" s="254"/>
      <c r="H556" s="254"/>
      <c r="I556" s="302">
        <v>0</v>
      </c>
      <c r="J556" s="254"/>
      <c r="K556" s="254"/>
      <c r="L556" s="254"/>
      <c r="M556" s="254"/>
      <c r="N556" s="302">
        <v>0</v>
      </c>
      <c r="O556" s="236"/>
      <c r="P556" s="302">
        <v>0</v>
      </c>
      <c r="Q556" s="302">
        <v>0</v>
      </c>
      <c r="R556" s="302">
        <v>0</v>
      </c>
      <c r="S556" s="302">
        <v>0</v>
      </c>
      <c r="T556" s="302">
        <v>0</v>
      </c>
      <c r="U556" s="254"/>
      <c r="V556" s="254"/>
    </row>
    <row r="557" spans="2:22" hidden="1" x14ac:dyDescent="0.25">
      <c r="B557" s="303" t="s">
        <v>915</v>
      </c>
      <c r="C557" s="234" t="s">
        <v>363</v>
      </c>
      <c r="D557" s="224"/>
      <c r="E557" s="304" t="s">
        <v>66</v>
      </c>
      <c r="F557" s="304"/>
      <c r="G557" s="254"/>
      <c r="H557" s="254"/>
      <c r="I557" s="319">
        <f t="shared" ref="I557:I558" si="398">I558</f>
        <v>0</v>
      </c>
      <c r="J557" s="254"/>
      <c r="K557" s="254"/>
      <c r="L557" s="254"/>
      <c r="M557" s="254"/>
      <c r="N557" s="319">
        <f t="shared" ref="N557:T558" si="399">N558</f>
        <v>0</v>
      </c>
      <c r="O557" s="236"/>
      <c r="P557" s="319">
        <f t="shared" si="399"/>
        <v>0</v>
      </c>
      <c r="Q557" s="319">
        <f t="shared" si="399"/>
        <v>0</v>
      </c>
      <c r="R557" s="319">
        <f t="shared" si="399"/>
        <v>0</v>
      </c>
      <c r="S557" s="319">
        <f t="shared" si="399"/>
        <v>0</v>
      </c>
      <c r="T557" s="319">
        <f t="shared" si="399"/>
        <v>0</v>
      </c>
      <c r="U557" s="254"/>
      <c r="V557" s="254"/>
    </row>
    <row r="558" spans="2:22" ht="25.5" hidden="1" x14ac:dyDescent="0.25">
      <c r="B558" s="318" t="s">
        <v>915</v>
      </c>
      <c r="C558" s="238" t="s">
        <v>364</v>
      </c>
      <c r="D558" s="313"/>
      <c r="E558" s="314" t="s">
        <v>917</v>
      </c>
      <c r="F558" s="314"/>
      <c r="G558" s="254"/>
      <c r="H558" s="254"/>
      <c r="I558" s="309">
        <f t="shared" si="398"/>
        <v>0</v>
      </c>
      <c r="J558" s="254"/>
      <c r="K558" s="254"/>
      <c r="L558" s="254"/>
      <c r="M558" s="254"/>
      <c r="N558" s="309">
        <f t="shared" si="399"/>
        <v>0</v>
      </c>
      <c r="O558" s="236"/>
      <c r="P558" s="309">
        <f t="shared" si="399"/>
        <v>0</v>
      </c>
      <c r="Q558" s="309">
        <f t="shared" si="399"/>
        <v>0</v>
      </c>
      <c r="R558" s="309">
        <f t="shared" si="399"/>
        <v>0</v>
      </c>
      <c r="S558" s="309">
        <f t="shared" si="399"/>
        <v>0</v>
      </c>
      <c r="T558" s="309">
        <f t="shared" si="399"/>
        <v>0</v>
      </c>
      <c r="U558" s="254"/>
      <c r="V558" s="254"/>
    </row>
    <row r="559" spans="2:22" ht="25.5" hidden="1" x14ac:dyDescent="0.25">
      <c r="B559" s="300" t="s">
        <v>915</v>
      </c>
      <c r="C559" s="300" t="s">
        <v>918</v>
      </c>
      <c r="D559" s="301"/>
      <c r="E559" s="297" t="s">
        <v>919</v>
      </c>
      <c r="F559" s="297"/>
      <c r="G559" s="254"/>
      <c r="H559" s="254"/>
      <c r="I559" s="302">
        <v>0</v>
      </c>
      <c r="J559" s="254"/>
      <c r="K559" s="254"/>
      <c r="L559" s="254"/>
      <c r="M559" s="254"/>
      <c r="N559" s="302">
        <v>0</v>
      </c>
      <c r="O559" s="236"/>
      <c r="P559" s="302">
        <v>0</v>
      </c>
      <c r="Q559" s="302">
        <v>0</v>
      </c>
      <c r="R559" s="302">
        <v>0</v>
      </c>
      <c r="S559" s="302">
        <v>0</v>
      </c>
      <c r="T559" s="302">
        <v>0</v>
      </c>
      <c r="U559" s="254"/>
      <c r="V559" s="254"/>
    </row>
    <row r="560" spans="2:22" hidden="1" x14ac:dyDescent="0.25">
      <c r="B560" s="300"/>
      <c r="C560" s="300"/>
      <c r="D560" s="301"/>
      <c r="E560" s="297"/>
      <c r="F560" s="297"/>
      <c r="G560" s="254"/>
      <c r="H560" s="254"/>
      <c r="I560" s="302"/>
      <c r="J560" s="254"/>
      <c r="K560" s="254"/>
      <c r="L560" s="254"/>
      <c r="M560" s="254"/>
      <c r="N560" s="302"/>
      <c r="O560" s="236"/>
      <c r="P560" s="302"/>
      <c r="Q560" s="302"/>
      <c r="R560" s="302"/>
      <c r="S560" s="302"/>
      <c r="T560" s="302"/>
      <c r="U560" s="254"/>
      <c r="V560" s="254"/>
    </row>
    <row r="561" spans="2:22" ht="22.5" x14ac:dyDescent="0.25">
      <c r="B561" s="303" t="s">
        <v>494</v>
      </c>
      <c r="C561" s="287"/>
      <c r="D561" s="284"/>
      <c r="E561" s="285" t="s">
        <v>928</v>
      </c>
      <c r="F561" s="304" t="s">
        <v>1947</v>
      </c>
      <c r="G561" s="254"/>
      <c r="H561" s="254"/>
      <c r="I561" s="258">
        <f>I562</f>
        <v>4800000</v>
      </c>
      <c r="J561" s="254"/>
      <c r="K561" s="254"/>
      <c r="L561" s="254"/>
      <c r="M561" s="254"/>
      <c r="N561" s="258">
        <f>N562</f>
        <v>4800000</v>
      </c>
      <c r="O561" s="236">
        <f t="shared" ref="O561:O695" si="400">N561/I561*100</f>
        <v>100</v>
      </c>
      <c r="P561" s="258">
        <f t="shared" ref="P561:T561" si="401">P562</f>
        <v>0</v>
      </c>
      <c r="Q561" s="258">
        <f t="shared" si="401"/>
        <v>4800000</v>
      </c>
      <c r="R561" s="258">
        <f t="shared" si="401"/>
        <v>0</v>
      </c>
      <c r="S561" s="258">
        <f t="shared" si="401"/>
        <v>0</v>
      </c>
      <c r="T561" s="258">
        <f t="shared" si="401"/>
        <v>0</v>
      </c>
      <c r="U561" s="254"/>
      <c r="V561" s="254"/>
    </row>
    <row r="562" spans="2:22" x14ac:dyDescent="0.25">
      <c r="B562" s="303" t="s">
        <v>494</v>
      </c>
      <c r="C562" s="234" t="s">
        <v>320</v>
      </c>
      <c r="D562" s="233"/>
      <c r="E562" s="260" t="s">
        <v>65</v>
      </c>
      <c r="F562" s="304"/>
      <c r="G562" s="254"/>
      <c r="H562" s="254"/>
      <c r="I562" s="258">
        <f>I563+I565</f>
        <v>4800000</v>
      </c>
      <c r="J562" s="254"/>
      <c r="K562" s="254"/>
      <c r="L562" s="254"/>
      <c r="M562" s="254"/>
      <c r="N562" s="258">
        <f>N563+N565</f>
        <v>4800000</v>
      </c>
      <c r="O562" s="236">
        <f t="shared" si="400"/>
        <v>100</v>
      </c>
      <c r="P562" s="258">
        <f t="shared" ref="P562:T562" si="402">P563+P565</f>
        <v>0</v>
      </c>
      <c r="Q562" s="258">
        <f t="shared" si="402"/>
        <v>4800000</v>
      </c>
      <c r="R562" s="258">
        <f t="shared" si="402"/>
        <v>0</v>
      </c>
      <c r="S562" s="258">
        <f t="shared" si="402"/>
        <v>0</v>
      </c>
      <c r="T562" s="258">
        <f t="shared" si="402"/>
        <v>0</v>
      </c>
      <c r="U562" s="254"/>
      <c r="V562" s="254"/>
    </row>
    <row r="563" spans="2:22" x14ac:dyDescent="0.25">
      <c r="B563" s="318" t="s">
        <v>494</v>
      </c>
      <c r="C563" s="238" t="s">
        <v>321</v>
      </c>
      <c r="D563" s="237"/>
      <c r="E563" s="262" t="s">
        <v>322</v>
      </c>
      <c r="F563" s="314"/>
      <c r="G563" s="254"/>
      <c r="H563" s="254"/>
      <c r="I563" s="263">
        <f>SUM(I564)</f>
        <v>0</v>
      </c>
      <c r="J563" s="254"/>
      <c r="K563" s="254"/>
      <c r="L563" s="254"/>
      <c r="M563" s="254"/>
      <c r="N563" s="263">
        <f>SUM(N564)</f>
        <v>0</v>
      </c>
      <c r="O563" s="236" t="e">
        <f t="shared" si="400"/>
        <v>#DIV/0!</v>
      </c>
      <c r="P563" s="263">
        <f t="shared" ref="P563:T563" si="403">SUM(P564)</f>
        <v>0</v>
      </c>
      <c r="Q563" s="263">
        <f t="shared" si="403"/>
        <v>0</v>
      </c>
      <c r="R563" s="263">
        <f t="shared" si="403"/>
        <v>0</v>
      </c>
      <c r="S563" s="263">
        <f t="shared" si="403"/>
        <v>0</v>
      </c>
      <c r="T563" s="263">
        <f t="shared" si="403"/>
        <v>0</v>
      </c>
      <c r="U563" s="254"/>
      <c r="V563" s="254"/>
    </row>
    <row r="564" spans="2:22" x14ac:dyDescent="0.25">
      <c r="B564" s="300" t="s">
        <v>494</v>
      </c>
      <c r="C564" s="243" t="s">
        <v>327</v>
      </c>
      <c r="D564" s="242"/>
      <c r="E564" s="266" t="s">
        <v>328</v>
      </c>
      <c r="F564" s="297"/>
      <c r="G564" s="254"/>
      <c r="H564" s="254"/>
      <c r="I564" s="265"/>
      <c r="J564" s="254"/>
      <c r="K564" s="254"/>
      <c r="L564" s="254"/>
      <c r="M564" s="254"/>
      <c r="N564" s="265"/>
      <c r="O564" s="236" t="e">
        <f t="shared" si="400"/>
        <v>#DIV/0!</v>
      </c>
      <c r="P564" s="265"/>
      <c r="Q564" s="265"/>
      <c r="R564" s="265"/>
      <c r="S564" s="265"/>
      <c r="T564" s="265"/>
      <c r="U564" s="254"/>
      <c r="V564" s="254"/>
    </row>
    <row r="565" spans="2:22" x14ac:dyDescent="0.25">
      <c r="B565" s="318" t="s">
        <v>494</v>
      </c>
      <c r="C565" s="238" t="s">
        <v>331</v>
      </c>
      <c r="D565" s="237"/>
      <c r="E565" s="262" t="s">
        <v>79</v>
      </c>
      <c r="F565" s="314"/>
      <c r="G565" s="254"/>
      <c r="H565" s="254"/>
      <c r="I565" s="263">
        <f>I566</f>
        <v>4800000</v>
      </c>
      <c r="J565" s="254"/>
      <c r="K565" s="254"/>
      <c r="L565" s="254"/>
      <c r="M565" s="254"/>
      <c r="N565" s="263">
        <f>N566</f>
        <v>4800000</v>
      </c>
      <c r="O565" s="236">
        <f t="shared" si="400"/>
        <v>100</v>
      </c>
      <c r="P565" s="263">
        <f t="shared" ref="P565:T565" si="404">P566</f>
        <v>0</v>
      </c>
      <c r="Q565" s="263">
        <f t="shared" si="404"/>
        <v>4800000</v>
      </c>
      <c r="R565" s="263">
        <f t="shared" si="404"/>
        <v>0</v>
      </c>
      <c r="S565" s="263">
        <f t="shared" si="404"/>
        <v>0</v>
      </c>
      <c r="T565" s="263">
        <f t="shared" si="404"/>
        <v>0</v>
      </c>
      <c r="U565" s="254"/>
      <c r="V565" s="254"/>
    </row>
    <row r="566" spans="2:22" ht="25.5" x14ac:dyDescent="0.25">
      <c r="B566" s="300" t="s">
        <v>494</v>
      </c>
      <c r="C566" s="243" t="s">
        <v>428</v>
      </c>
      <c r="D566" s="242"/>
      <c r="E566" s="266" t="s">
        <v>429</v>
      </c>
      <c r="F566" s="297"/>
      <c r="G566" s="254"/>
      <c r="H566" s="254"/>
      <c r="I566" s="265">
        <v>4800000</v>
      </c>
      <c r="J566" s="254"/>
      <c r="K566" s="254"/>
      <c r="L566" s="254"/>
      <c r="M566" s="254"/>
      <c r="N566" s="265">
        <v>4800000</v>
      </c>
      <c r="O566" s="236">
        <f t="shared" si="400"/>
        <v>100</v>
      </c>
      <c r="P566" s="265"/>
      <c r="Q566" s="265">
        <v>4800000</v>
      </c>
      <c r="R566" s="265"/>
      <c r="S566" s="265"/>
      <c r="T566" s="265"/>
      <c r="U566" s="254"/>
      <c r="V566" s="254"/>
    </row>
    <row r="567" spans="2:22" x14ac:dyDescent="0.25">
      <c r="B567" s="300"/>
      <c r="C567" s="300"/>
      <c r="D567" s="301"/>
      <c r="E567" s="297"/>
      <c r="F567" s="297"/>
      <c r="G567" s="254"/>
      <c r="H567" s="254"/>
      <c r="I567" s="302"/>
      <c r="J567" s="254"/>
      <c r="K567" s="254"/>
      <c r="L567" s="254"/>
      <c r="M567" s="254"/>
      <c r="N567" s="302"/>
      <c r="O567" s="236"/>
      <c r="P567" s="302"/>
      <c r="Q567" s="302"/>
      <c r="R567" s="302"/>
      <c r="S567" s="302"/>
      <c r="T567" s="302"/>
      <c r="U567" s="254"/>
      <c r="V567" s="254"/>
    </row>
    <row r="568" spans="2:22" ht="22.5" x14ac:dyDescent="0.25">
      <c r="B568" s="234" t="s">
        <v>495</v>
      </c>
      <c r="C568" s="256"/>
      <c r="D568" s="233"/>
      <c r="E568" s="260" t="s">
        <v>496</v>
      </c>
      <c r="F568" s="304" t="s">
        <v>1948</v>
      </c>
      <c r="G568" s="254"/>
      <c r="H568" s="254"/>
      <c r="I568" s="258">
        <f t="shared" ref="I568:I569" si="405">I569</f>
        <v>1172500</v>
      </c>
      <c r="J568" s="254"/>
      <c r="K568" s="254"/>
      <c r="L568" s="254"/>
      <c r="M568" s="254"/>
      <c r="N568" s="258">
        <f t="shared" ref="N568:T569" si="406">N569</f>
        <v>1172500</v>
      </c>
      <c r="O568" s="236">
        <f t="shared" si="400"/>
        <v>100</v>
      </c>
      <c r="P568" s="258">
        <f t="shared" si="406"/>
        <v>0</v>
      </c>
      <c r="Q568" s="258">
        <f t="shared" si="406"/>
        <v>0</v>
      </c>
      <c r="R568" s="258">
        <f t="shared" si="406"/>
        <v>0</v>
      </c>
      <c r="S568" s="258">
        <f t="shared" si="406"/>
        <v>0</v>
      </c>
      <c r="T568" s="258">
        <f t="shared" si="406"/>
        <v>1172500</v>
      </c>
      <c r="U568" s="254"/>
      <c r="V568" s="254"/>
    </row>
    <row r="569" spans="2:22" x14ac:dyDescent="0.25">
      <c r="B569" s="234" t="s">
        <v>495</v>
      </c>
      <c r="C569" s="234" t="s">
        <v>320</v>
      </c>
      <c r="D569" s="233"/>
      <c r="E569" s="260" t="s">
        <v>65</v>
      </c>
      <c r="F569" s="304"/>
      <c r="G569" s="254"/>
      <c r="H569" s="254"/>
      <c r="I569" s="258">
        <f t="shared" si="405"/>
        <v>1172500</v>
      </c>
      <c r="J569" s="254"/>
      <c r="K569" s="254"/>
      <c r="L569" s="254"/>
      <c r="M569" s="254"/>
      <c r="N569" s="258">
        <f t="shared" si="406"/>
        <v>1172500</v>
      </c>
      <c r="O569" s="236">
        <f t="shared" si="400"/>
        <v>100</v>
      </c>
      <c r="P569" s="258">
        <f t="shared" si="406"/>
        <v>0</v>
      </c>
      <c r="Q569" s="258">
        <f t="shared" si="406"/>
        <v>0</v>
      </c>
      <c r="R569" s="258">
        <f t="shared" si="406"/>
        <v>0</v>
      </c>
      <c r="S569" s="258">
        <f t="shared" si="406"/>
        <v>0</v>
      </c>
      <c r="T569" s="258">
        <f t="shared" si="406"/>
        <v>1172500</v>
      </c>
      <c r="U569" s="254"/>
      <c r="V569" s="254"/>
    </row>
    <row r="570" spans="2:22" x14ac:dyDescent="0.25">
      <c r="B570" s="238" t="s">
        <v>495</v>
      </c>
      <c r="C570" s="238" t="s">
        <v>321</v>
      </c>
      <c r="D570" s="237"/>
      <c r="E570" s="262" t="s">
        <v>322</v>
      </c>
      <c r="F570" s="314"/>
      <c r="G570" s="254"/>
      <c r="H570" s="254"/>
      <c r="I570" s="263">
        <f t="shared" ref="I570" si="407">SUM(I571:I573)</f>
        <v>1172500</v>
      </c>
      <c r="J570" s="254"/>
      <c r="K570" s="254"/>
      <c r="L570" s="254"/>
      <c r="M570" s="254"/>
      <c r="N570" s="263">
        <f t="shared" ref="N570:T570" si="408">SUM(N571:N573)</f>
        <v>1172500</v>
      </c>
      <c r="O570" s="236">
        <f t="shared" si="400"/>
        <v>100</v>
      </c>
      <c r="P570" s="263">
        <f t="shared" si="408"/>
        <v>0</v>
      </c>
      <c r="Q570" s="263">
        <f t="shared" si="408"/>
        <v>0</v>
      </c>
      <c r="R570" s="263">
        <f t="shared" si="408"/>
        <v>0</v>
      </c>
      <c r="S570" s="263">
        <f t="shared" si="408"/>
        <v>0</v>
      </c>
      <c r="T570" s="263">
        <f t="shared" si="408"/>
        <v>1172500</v>
      </c>
      <c r="U570" s="254"/>
      <c r="V570" s="254"/>
    </row>
    <row r="571" spans="2:22" x14ac:dyDescent="0.25">
      <c r="B571" s="243" t="s">
        <v>495</v>
      </c>
      <c r="C571" s="243" t="s">
        <v>323</v>
      </c>
      <c r="D571" s="242"/>
      <c r="E571" s="266" t="s">
        <v>324</v>
      </c>
      <c r="F571" s="297"/>
      <c r="G571" s="254"/>
      <c r="H571" s="254"/>
      <c r="I571" s="265">
        <v>50000</v>
      </c>
      <c r="J571" s="254"/>
      <c r="K571" s="254"/>
      <c r="L571" s="254"/>
      <c r="M571" s="254"/>
      <c r="N571" s="265">
        <v>50000</v>
      </c>
      <c r="O571" s="236">
        <f t="shared" si="400"/>
        <v>100</v>
      </c>
      <c r="P571" s="265"/>
      <c r="Q571" s="265"/>
      <c r="R571" s="265"/>
      <c r="S571" s="265"/>
      <c r="T571" s="265">
        <v>50000</v>
      </c>
      <c r="U571" s="254"/>
      <c r="V571" s="254"/>
    </row>
    <row r="572" spans="2:22" x14ac:dyDescent="0.25">
      <c r="B572" s="243" t="s">
        <v>495</v>
      </c>
      <c r="C572" s="243" t="s">
        <v>327</v>
      </c>
      <c r="D572" s="242"/>
      <c r="E572" s="266" t="s">
        <v>328</v>
      </c>
      <c r="F572" s="297"/>
      <c r="G572" s="254"/>
      <c r="H572" s="254"/>
      <c r="I572" s="265">
        <v>50000</v>
      </c>
      <c r="J572" s="254"/>
      <c r="K572" s="254"/>
      <c r="L572" s="254"/>
      <c r="M572" s="254"/>
      <c r="N572" s="265">
        <v>50000</v>
      </c>
      <c r="O572" s="236">
        <f t="shared" si="400"/>
        <v>100</v>
      </c>
      <c r="P572" s="265"/>
      <c r="Q572" s="265"/>
      <c r="R572" s="265"/>
      <c r="S572" s="265"/>
      <c r="T572" s="265">
        <v>50000</v>
      </c>
      <c r="U572" s="254"/>
      <c r="V572" s="254"/>
    </row>
    <row r="573" spans="2:22" ht="25.5" x14ac:dyDescent="0.25">
      <c r="B573" s="243" t="s">
        <v>495</v>
      </c>
      <c r="C573" s="243" t="s">
        <v>329</v>
      </c>
      <c r="D573" s="242"/>
      <c r="E573" s="266" t="s">
        <v>330</v>
      </c>
      <c r="F573" s="297"/>
      <c r="G573" s="254"/>
      <c r="H573" s="254"/>
      <c r="I573" s="265">
        <v>1072500</v>
      </c>
      <c r="J573" s="254"/>
      <c r="K573" s="254"/>
      <c r="L573" s="254"/>
      <c r="M573" s="254"/>
      <c r="N573" s="265">
        <v>1072500</v>
      </c>
      <c r="O573" s="236">
        <f t="shared" si="400"/>
        <v>100</v>
      </c>
      <c r="P573" s="265"/>
      <c r="Q573" s="265"/>
      <c r="R573" s="265"/>
      <c r="S573" s="265"/>
      <c r="T573" s="265">
        <v>1072500</v>
      </c>
      <c r="U573" s="254"/>
      <c r="V573" s="254"/>
    </row>
    <row r="574" spans="2:22" x14ac:dyDescent="0.25">
      <c r="B574" s="243"/>
      <c r="C574" s="243"/>
      <c r="D574" s="242"/>
      <c r="E574" s="264"/>
      <c r="F574" s="295"/>
      <c r="G574" s="254"/>
      <c r="H574" s="254"/>
      <c r="I574" s="265"/>
      <c r="J574" s="254"/>
      <c r="K574" s="254"/>
      <c r="L574" s="254"/>
      <c r="M574" s="254"/>
      <c r="N574" s="265"/>
      <c r="O574" s="236"/>
      <c r="P574" s="265"/>
      <c r="Q574" s="265"/>
      <c r="R574" s="265"/>
      <c r="S574" s="265"/>
      <c r="T574" s="265"/>
      <c r="U574" s="254"/>
      <c r="V574" s="254"/>
    </row>
    <row r="575" spans="2:22" x14ac:dyDescent="0.25">
      <c r="B575" s="234" t="s">
        <v>497</v>
      </c>
      <c r="C575" s="256"/>
      <c r="D575" s="235" t="s">
        <v>108</v>
      </c>
      <c r="E575" s="257"/>
      <c r="F575" s="469"/>
      <c r="G575" s="254"/>
      <c r="H575" s="254"/>
      <c r="I575" s="258">
        <f t="shared" ref="I575" si="409">I576+I585+I594+I603+I610</f>
        <v>18322500</v>
      </c>
      <c r="J575" s="254"/>
      <c r="K575" s="254"/>
      <c r="L575" s="254"/>
      <c r="M575" s="254"/>
      <c r="N575" s="258">
        <f t="shared" ref="N575:T575" si="410">N576+N585+N594+N603+N610</f>
        <v>17333000</v>
      </c>
      <c r="O575" s="236">
        <f t="shared" si="400"/>
        <v>94.599536089507438</v>
      </c>
      <c r="P575" s="258">
        <f t="shared" si="410"/>
        <v>3600000</v>
      </c>
      <c r="Q575" s="258">
        <f t="shared" si="410"/>
        <v>9285500</v>
      </c>
      <c r="R575" s="258">
        <f t="shared" si="410"/>
        <v>0</v>
      </c>
      <c r="S575" s="258">
        <f t="shared" si="410"/>
        <v>700000</v>
      </c>
      <c r="T575" s="258">
        <f t="shared" si="410"/>
        <v>3747500</v>
      </c>
      <c r="U575" s="254"/>
      <c r="V575" s="254"/>
    </row>
    <row r="576" spans="2:22" ht="31.5" customHeight="1" x14ac:dyDescent="0.25">
      <c r="B576" s="283" t="s">
        <v>498</v>
      </c>
      <c r="C576" s="287"/>
      <c r="D576" s="284"/>
      <c r="E576" s="285" t="s">
        <v>499</v>
      </c>
      <c r="F576" s="304" t="s">
        <v>1949</v>
      </c>
      <c r="G576" s="254"/>
      <c r="H576" s="254"/>
      <c r="I576" s="258">
        <f t="shared" ref="I576" si="411">I577</f>
        <v>3600000</v>
      </c>
      <c r="J576" s="254"/>
      <c r="K576" s="254"/>
      <c r="L576" s="254"/>
      <c r="M576" s="254"/>
      <c r="N576" s="258">
        <f t="shared" ref="N576:T576" si="412">N577</f>
        <v>3600000</v>
      </c>
      <c r="O576" s="236">
        <f t="shared" si="400"/>
        <v>100</v>
      </c>
      <c r="P576" s="258">
        <f t="shared" si="412"/>
        <v>3600000</v>
      </c>
      <c r="Q576" s="258">
        <f t="shared" si="412"/>
        <v>0</v>
      </c>
      <c r="R576" s="258">
        <f t="shared" si="412"/>
        <v>0</v>
      </c>
      <c r="S576" s="258">
        <f t="shared" si="412"/>
        <v>0</v>
      </c>
      <c r="T576" s="258">
        <f t="shared" si="412"/>
        <v>0</v>
      </c>
      <c r="U576" s="254"/>
      <c r="V576" s="254"/>
    </row>
    <row r="577" spans="2:22" hidden="1" x14ac:dyDescent="0.25">
      <c r="B577" s="234" t="s">
        <v>498</v>
      </c>
      <c r="C577" s="234" t="s">
        <v>320</v>
      </c>
      <c r="D577" s="233"/>
      <c r="E577" s="261" t="s">
        <v>65</v>
      </c>
      <c r="F577" s="310"/>
      <c r="G577" s="254"/>
      <c r="H577" s="254"/>
      <c r="I577" s="258">
        <f t="shared" ref="I577" si="413">I578+I582</f>
        <v>3600000</v>
      </c>
      <c r="J577" s="254"/>
      <c r="K577" s="254"/>
      <c r="L577" s="254"/>
      <c r="M577" s="254"/>
      <c r="N577" s="258">
        <f t="shared" ref="N577:T577" si="414">N578+N582</f>
        <v>3600000</v>
      </c>
      <c r="O577" s="236">
        <f t="shared" si="400"/>
        <v>100</v>
      </c>
      <c r="P577" s="258">
        <f t="shared" si="414"/>
        <v>3600000</v>
      </c>
      <c r="Q577" s="258">
        <f t="shared" si="414"/>
        <v>0</v>
      </c>
      <c r="R577" s="258">
        <f t="shared" si="414"/>
        <v>0</v>
      </c>
      <c r="S577" s="258">
        <f t="shared" si="414"/>
        <v>0</v>
      </c>
      <c r="T577" s="258">
        <f t="shared" si="414"/>
        <v>0</v>
      </c>
      <c r="U577" s="254"/>
      <c r="V577" s="254"/>
    </row>
    <row r="578" spans="2:22" hidden="1" x14ac:dyDescent="0.25">
      <c r="B578" s="238" t="s">
        <v>498</v>
      </c>
      <c r="C578" s="238" t="s">
        <v>321</v>
      </c>
      <c r="D578" s="237"/>
      <c r="E578" s="268" t="s">
        <v>322</v>
      </c>
      <c r="F578" s="470"/>
      <c r="G578" s="254"/>
      <c r="H578" s="254"/>
      <c r="I578" s="263">
        <f t="shared" ref="I578" si="415">SUM(I579:I581)</f>
        <v>0</v>
      </c>
      <c r="J578" s="254"/>
      <c r="K578" s="254"/>
      <c r="L578" s="254"/>
      <c r="M578" s="254"/>
      <c r="N578" s="263">
        <f t="shared" ref="N578:T578" si="416">SUM(N579:N581)</f>
        <v>0</v>
      </c>
      <c r="O578" s="236" t="e">
        <f t="shared" si="400"/>
        <v>#DIV/0!</v>
      </c>
      <c r="P578" s="263">
        <f t="shared" si="416"/>
        <v>0</v>
      </c>
      <c r="Q578" s="263">
        <f t="shared" si="416"/>
        <v>0</v>
      </c>
      <c r="R578" s="263">
        <f t="shared" si="416"/>
        <v>0</v>
      </c>
      <c r="S578" s="263">
        <f t="shared" si="416"/>
        <v>0</v>
      </c>
      <c r="T578" s="263">
        <f t="shared" si="416"/>
        <v>0</v>
      </c>
      <c r="U578" s="254"/>
      <c r="V578" s="254"/>
    </row>
    <row r="579" spans="2:22" hidden="1" x14ac:dyDescent="0.25">
      <c r="B579" s="243" t="s">
        <v>498</v>
      </c>
      <c r="C579" s="243" t="s">
        <v>323</v>
      </c>
      <c r="D579" s="242"/>
      <c r="E579" s="264" t="s">
        <v>324</v>
      </c>
      <c r="F579" s="295"/>
      <c r="G579" s="254"/>
      <c r="H579" s="254"/>
      <c r="I579" s="265"/>
      <c r="J579" s="254"/>
      <c r="K579" s="254"/>
      <c r="L579" s="254"/>
      <c r="M579" s="254"/>
      <c r="N579" s="265"/>
      <c r="O579" s="236" t="e">
        <f t="shared" si="400"/>
        <v>#DIV/0!</v>
      </c>
      <c r="P579" s="265"/>
      <c r="Q579" s="265"/>
      <c r="R579" s="265"/>
      <c r="S579" s="265"/>
      <c r="T579" s="265"/>
      <c r="U579" s="254"/>
      <c r="V579" s="254"/>
    </row>
    <row r="580" spans="2:22" hidden="1" x14ac:dyDescent="0.25">
      <c r="B580" s="243" t="s">
        <v>498</v>
      </c>
      <c r="C580" s="243" t="s">
        <v>327</v>
      </c>
      <c r="D580" s="242"/>
      <c r="E580" s="264" t="s">
        <v>328</v>
      </c>
      <c r="F580" s="295"/>
      <c r="G580" s="254"/>
      <c r="H580" s="254"/>
      <c r="I580" s="265"/>
      <c r="J580" s="254"/>
      <c r="K580" s="254"/>
      <c r="L580" s="254"/>
      <c r="M580" s="254"/>
      <c r="N580" s="265"/>
      <c r="O580" s="236" t="e">
        <f t="shared" si="400"/>
        <v>#DIV/0!</v>
      </c>
      <c r="P580" s="265"/>
      <c r="Q580" s="265"/>
      <c r="R580" s="265"/>
      <c r="S580" s="265"/>
      <c r="T580" s="265"/>
      <c r="U580" s="254"/>
      <c r="V580" s="254"/>
    </row>
    <row r="581" spans="2:22" hidden="1" x14ac:dyDescent="0.25">
      <c r="B581" s="243" t="s">
        <v>498</v>
      </c>
      <c r="C581" s="243" t="s">
        <v>329</v>
      </c>
      <c r="D581" s="242"/>
      <c r="E581" s="264" t="s">
        <v>330</v>
      </c>
      <c r="F581" s="295"/>
      <c r="G581" s="254"/>
      <c r="H581" s="254"/>
      <c r="I581" s="265"/>
      <c r="J581" s="254"/>
      <c r="K581" s="254"/>
      <c r="L581" s="254"/>
      <c r="M581" s="254"/>
      <c r="N581" s="265"/>
      <c r="O581" s="236" t="e">
        <f t="shared" si="400"/>
        <v>#DIV/0!</v>
      </c>
      <c r="P581" s="265"/>
      <c r="Q581" s="265"/>
      <c r="R581" s="265"/>
      <c r="S581" s="265"/>
      <c r="T581" s="265"/>
      <c r="U581" s="254"/>
      <c r="V581" s="254"/>
    </row>
    <row r="582" spans="2:22" x14ac:dyDescent="0.25">
      <c r="B582" s="238" t="s">
        <v>498</v>
      </c>
      <c r="C582" s="238" t="s">
        <v>331</v>
      </c>
      <c r="D582" s="237"/>
      <c r="E582" s="268" t="s">
        <v>79</v>
      </c>
      <c r="F582" s="470"/>
      <c r="G582" s="254"/>
      <c r="H582" s="254"/>
      <c r="I582" s="263">
        <f t="shared" ref="I582" si="417">SUM(I583)</f>
        <v>3600000</v>
      </c>
      <c r="J582" s="254"/>
      <c r="K582" s="254"/>
      <c r="L582" s="254"/>
      <c r="M582" s="254"/>
      <c r="N582" s="263">
        <f t="shared" ref="N582:T582" si="418">SUM(N583)</f>
        <v>3600000</v>
      </c>
      <c r="O582" s="236">
        <f t="shared" si="400"/>
        <v>100</v>
      </c>
      <c r="P582" s="263">
        <f t="shared" si="418"/>
        <v>3600000</v>
      </c>
      <c r="Q582" s="263">
        <f t="shared" si="418"/>
        <v>0</v>
      </c>
      <c r="R582" s="263">
        <f t="shared" si="418"/>
        <v>0</v>
      </c>
      <c r="S582" s="263">
        <f t="shared" si="418"/>
        <v>0</v>
      </c>
      <c r="T582" s="263">
        <f t="shared" si="418"/>
        <v>0</v>
      </c>
      <c r="U582" s="254"/>
      <c r="V582" s="254"/>
    </row>
    <row r="583" spans="2:22" x14ac:dyDescent="0.25">
      <c r="B583" s="271" t="s">
        <v>498</v>
      </c>
      <c r="C583" s="271" t="s">
        <v>358</v>
      </c>
      <c r="D583" s="272"/>
      <c r="E583" s="286" t="s">
        <v>359</v>
      </c>
      <c r="F583" s="295"/>
      <c r="G583" s="254"/>
      <c r="H583" s="254"/>
      <c r="I583" s="265">
        <v>3600000</v>
      </c>
      <c r="J583" s="254"/>
      <c r="K583" s="254"/>
      <c r="L583" s="254"/>
      <c r="M583" s="254"/>
      <c r="N583" s="265">
        <v>3600000</v>
      </c>
      <c r="O583" s="236">
        <f t="shared" si="400"/>
        <v>100</v>
      </c>
      <c r="P583" s="265">
        <v>3600000</v>
      </c>
      <c r="Q583" s="265"/>
      <c r="R583" s="265"/>
      <c r="S583" s="265"/>
      <c r="T583" s="265"/>
      <c r="U583" s="254"/>
      <c r="V583" s="254"/>
    </row>
    <row r="584" spans="2:22" x14ac:dyDescent="0.25">
      <c r="B584" s="280"/>
      <c r="C584" s="280"/>
      <c r="D584" s="281"/>
      <c r="E584" s="291"/>
      <c r="F584" s="291"/>
      <c r="G584" s="254"/>
      <c r="H584" s="254"/>
      <c r="I584" s="265"/>
      <c r="J584" s="254"/>
      <c r="K584" s="254"/>
      <c r="L584" s="254"/>
      <c r="M584" s="254"/>
      <c r="N584" s="265"/>
      <c r="O584" s="236"/>
      <c r="P584" s="265"/>
      <c r="Q584" s="265"/>
      <c r="R584" s="265"/>
      <c r="S584" s="265"/>
      <c r="T584" s="265"/>
      <c r="U584" s="254"/>
      <c r="V584" s="254"/>
    </row>
    <row r="585" spans="2:22" ht="33.75" x14ac:dyDescent="0.25">
      <c r="B585" s="230" t="s">
        <v>500</v>
      </c>
      <c r="C585" s="288"/>
      <c r="D585" s="229"/>
      <c r="E585" s="289" t="s">
        <v>501</v>
      </c>
      <c r="F585" s="474" t="s">
        <v>1950</v>
      </c>
      <c r="G585" s="254"/>
      <c r="H585" s="254"/>
      <c r="I585" s="258">
        <f t="shared" ref="I585" si="419">I586</f>
        <v>8600000</v>
      </c>
      <c r="J585" s="254"/>
      <c r="K585" s="254"/>
      <c r="L585" s="254"/>
      <c r="M585" s="254"/>
      <c r="N585" s="258">
        <f t="shared" ref="N585:T585" si="420">N586</f>
        <v>8600000</v>
      </c>
      <c r="O585" s="236">
        <f t="shared" si="400"/>
        <v>100</v>
      </c>
      <c r="P585" s="258">
        <f t="shared" si="420"/>
        <v>0</v>
      </c>
      <c r="Q585" s="258">
        <f t="shared" si="420"/>
        <v>7900000</v>
      </c>
      <c r="R585" s="258">
        <f t="shared" si="420"/>
        <v>0</v>
      </c>
      <c r="S585" s="258">
        <f t="shared" si="420"/>
        <v>700000</v>
      </c>
      <c r="T585" s="258">
        <f t="shared" si="420"/>
        <v>0</v>
      </c>
      <c r="U585" s="254"/>
      <c r="V585" s="254"/>
    </row>
    <row r="586" spans="2:22" x14ac:dyDescent="0.25">
      <c r="B586" s="234" t="s">
        <v>500</v>
      </c>
      <c r="C586" s="234" t="s">
        <v>320</v>
      </c>
      <c r="D586" s="233"/>
      <c r="E586" s="261" t="s">
        <v>65</v>
      </c>
      <c r="F586" s="310"/>
      <c r="G586" s="254"/>
      <c r="H586" s="254"/>
      <c r="I586" s="258">
        <f t="shared" ref="I586" si="421">I587+I591</f>
        <v>8600000</v>
      </c>
      <c r="J586" s="254"/>
      <c r="K586" s="254"/>
      <c r="L586" s="254"/>
      <c r="M586" s="254"/>
      <c r="N586" s="258">
        <f t="shared" ref="N586:T586" si="422">N587+N591</f>
        <v>8600000</v>
      </c>
      <c r="O586" s="236">
        <f t="shared" si="400"/>
        <v>100</v>
      </c>
      <c r="P586" s="258">
        <f t="shared" si="422"/>
        <v>0</v>
      </c>
      <c r="Q586" s="258">
        <f t="shared" si="422"/>
        <v>7900000</v>
      </c>
      <c r="R586" s="258">
        <f t="shared" si="422"/>
        <v>0</v>
      </c>
      <c r="S586" s="258">
        <f t="shared" si="422"/>
        <v>700000</v>
      </c>
      <c r="T586" s="258">
        <f t="shared" si="422"/>
        <v>0</v>
      </c>
      <c r="U586" s="254"/>
      <c r="V586" s="254"/>
    </row>
    <row r="587" spans="2:22" x14ac:dyDescent="0.25">
      <c r="B587" s="238" t="s">
        <v>500</v>
      </c>
      <c r="C587" s="238" t="s">
        <v>321</v>
      </c>
      <c r="D587" s="237"/>
      <c r="E587" s="268" t="s">
        <v>322</v>
      </c>
      <c r="F587" s="470"/>
      <c r="G587" s="254"/>
      <c r="H587" s="254"/>
      <c r="I587" s="263">
        <f t="shared" ref="I587" si="423">SUM(I588:I590)</f>
        <v>700000</v>
      </c>
      <c r="J587" s="254"/>
      <c r="K587" s="254"/>
      <c r="L587" s="254"/>
      <c r="M587" s="254"/>
      <c r="N587" s="263">
        <f t="shared" ref="N587:T587" si="424">SUM(N588:N590)</f>
        <v>700000</v>
      </c>
      <c r="O587" s="236">
        <f t="shared" si="400"/>
        <v>100</v>
      </c>
      <c r="P587" s="263">
        <f t="shared" si="424"/>
        <v>0</v>
      </c>
      <c r="Q587" s="263">
        <f t="shared" si="424"/>
        <v>0</v>
      </c>
      <c r="R587" s="263">
        <f t="shared" si="424"/>
        <v>0</v>
      </c>
      <c r="S587" s="263">
        <f t="shared" si="424"/>
        <v>700000</v>
      </c>
      <c r="T587" s="263">
        <f t="shared" si="424"/>
        <v>0</v>
      </c>
      <c r="U587" s="254"/>
      <c r="V587" s="254"/>
    </row>
    <row r="588" spans="2:22" x14ac:dyDescent="0.25">
      <c r="B588" s="243" t="s">
        <v>500</v>
      </c>
      <c r="C588" s="243" t="s">
        <v>323</v>
      </c>
      <c r="D588" s="242"/>
      <c r="E588" s="266" t="s">
        <v>324</v>
      </c>
      <c r="F588" s="297"/>
      <c r="G588" s="254"/>
      <c r="H588" s="254"/>
      <c r="I588" s="265">
        <v>50000</v>
      </c>
      <c r="J588" s="254"/>
      <c r="K588" s="254"/>
      <c r="L588" s="254"/>
      <c r="M588" s="254"/>
      <c r="N588" s="265">
        <v>50000</v>
      </c>
      <c r="O588" s="236">
        <f t="shared" si="400"/>
        <v>100</v>
      </c>
      <c r="P588" s="265"/>
      <c r="Q588" s="265"/>
      <c r="R588" s="265"/>
      <c r="S588" s="265">
        <v>50000</v>
      </c>
      <c r="T588" s="265"/>
      <c r="U588" s="254"/>
      <c r="V588" s="254"/>
    </row>
    <row r="589" spans="2:22" x14ac:dyDescent="0.25">
      <c r="B589" s="243" t="s">
        <v>500</v>
      </c>
      <c r="C589" s="243" t="s">
        <v>327</v>
      </c>
      <c r="D589" s="242"/>
      <c r="E589" s="266" t="s">
        <v>328</v>
      </c>
      <c r="F589" s="297"/>
      <c r="G589" s="254"/>
      <c r="H589" s="254"/>
      <c r="I589" s="265">
        <v>50000</v>
      </c>
      <c r="J589" s="254"/>
      <c r="K589" s="254"/>
      <c r="L589" s="254"/>
      <c r="M589" s="254"/>
      <c r="N589" s="265">
        <v>50000</v>
      </c>
      <c r="O589" s="236">
        <f t="shared" si="400"/>
        <v>100</v>
      </c>
      <c r="P589" s="265"/>
      <c r="Q589" s="265"/>
      <c r="R589" s="265"/>
      <c r="S589" s="265">
        <v>50000</v>
      </c>
      <c r="T589" s="265"/>
      <c r="U589" s="254"/>
      <c r="V589" s="254"/>
    </row>
    <row r="590" spans="2:22" ht="25.5" x14ac:dyDescent="0.25">
      <c r="B590" s="243" t="s">
        <v>500</v>
      </c>
      <c r="C590" s="243" t="s">
        <v>329</v>
      </c>
      <c r="D590" s="242"/>
      <c r="E590" s="266" t="s">
        <v>330</v>
      </c>
      <c r="F590" s="297"/>
      <c r="G590" s="254"/>
      <c r="H590" s="254"/>
      <c r="I590" s="265">
        <v>600000</v>
      </c>
      <c r="J590" s="254"/>
      <c r="K590" s="254"/>
      <c r="L590" s="254"/>
      <c r="M590" s="254"/>
      <c r="N590" s="265">
        <v>600000</v>
      </c>
      <c r="O590" s="236">
        <f t="shared" si="400"/>
        <v>100</v>
      </c>
      <c r="P590" s="265"/>
      <c r="Q590" s="265"/>
      <c r="R590" s="265"/>
      <c r="S590" s="265">
        <v>600000</v>
      </c>
      <c r="T590" s="265"/>
      <c r="U590" s="254"/>
      <c r="V590" s="254"/>
    </row>
    <row r="591" spans="2:22" x14ac:dyDescent="0.25">
      <c r="B591" s="238" t="s">
        <v>500</v>
      </c>
      <c r="C591" s="238" t="s">
        <v>331</v>
      </c>
      <c r="D591" s="237"/>
      <c r="E591" s="262" t="s">
        <v>79</v>
      </c>
      <c r="F591" s="314"/>
      <c r="G591" s="254"/>
      <c r="H591" s="254"/>
      <c r="I591" s="263">
        <f t="shared" ref="I591" si="425">SUM(I592)</f>
        <v>7900000</v>
      </c>
      <c r="J591" s="254"/>
      <c r="K591" s="254"/>
      <c r="L591" s="254"/>
      <c r="M591" s="254"/>
      <c r="N591" s="263">
        <f t="shared" ref="N591:T591" si="426">SUM(N592)</f>
        <v>7900000</v>
      </c>
      <c r="O591" s="236">
        <f t="shared" si="400"/>
        <v>100</v>
      </c>
      <c r="P591" s="263">
        <f t="shared" si="426"/>
        <v>0</v>
      </c>
      <c r="Q591" s="263">
        <f t="shared" si="426"/>
        <v>7900000</v>
      </c>
      <c r="R591" s="263">
        <f t="shared" si="426"/>
        <v>0</v>
      </c>
      <c r="S591" s="263">
        <f t="shared" si="426"/>
        <v>0</v>
      </c>
      <c r="T591" s="263">
        <f t="shared" si="426"/>
        <v>0</v>
      </c>
      <c r="U591" s="254"/>
      <c r="V591" s="254"/>
    </row>
    <row r="592" spans="2:22" x14ac:dyDescent="0.25">
      <c r="B592" s="243" t="s">
        <v>500</v>
      </c>
      <c r="C592" s="243" t="s">
        <v>358</v>
      </c>
      <c r="D592" s="242"/>
      <c r="E592" s="266" t="s">
        <v>359</v>
      </c>
      <c r="F592" s="297"/>
      <c r="G592" s="254"/>
      <c r="H592" s="254"/>
      <c r="I592" s="265">
        <v>7900000</v>
      </c>
      <c r="J592" s="254"/>
      <c r="K592" s="254"/>
      <c r="L592" s="254"/>
      <c r="M592" s="254"/>
      <c r="N592" s="265">
        <v>7900000</v>
      </c>
      <c r="O592" s="236">
        <f t="shared" si="400"/>
        <v>100</v>
      </c>
      <c r="P592" s="265"/>
      <c r="Q592" s="265">
        <f>N592</f>
        <v>7900000</v>
      </c>
      <c r="R592" s="265"/>
      <c r="S592" s="265"/>
      <c r="T592" s="265"/>
      <c r="U592" s="254"/>
      <c r="V592" s="254"/>
    </row>
    <row r="593" spans="1:22" x14ac:dyDescent="0.25">
      <c r="B593" s="243"/>
      <c r="C593" s="243"/>
      <c r="D593" s="242"/>
      <c r="E593" s="266"/>
      <c r="F593" s="297"/>
      <c r="G593" s="254"/>
      <c r="H593" s="254"/>
      <c r="I593" s="265"/>
      <c r="J593" s="254"/>
      <c r="K593" s="254"/>
      <c r="L593" s="254"/>
      <c r="M593" s="254"/>
      <c r="N593" s="265"/>
      <c r="O593" s="236"/>
      <c r="P593" s="265"/>
      <c r="Q593" s="265"/>
      <c r="R593" s="265"/>
      <c r="S593" s="265"/>
      <c r="T593" s="265"/>
      <c r="U593" s="254"/>
      <c r="V593" s="254"/>
    </row>
    <row r="594" spans="1:22" ht="22.5" x14ac:dyDescent="0.25">
      <c r="B594" s="234" t="s">
        <v>502</v>
      </c>
      <c r="C594" s="256"/>
      <c r="D594" s="233"/>
      <c r="E594" s="260" t="s">
        <v>503</v>
      </c>
      <c r="F594" s="304" t="s">
        <v>1951</v>
      </c>
      <c r="G594" s="254"/>
      <c r="H594" s="254"/>
      <c r="I594" s="258">
        <f>I595+I599</f>
        <v>1975000</v>
      </c>
      <c r="J594" s="254"/>
      <c r="K594" s="254"/>
      <c r="L594" s="254"/>
      <c r="M594" s="254"/>
      <c r="N594" s="258">
        <f>N595+N599</f>
        <v>985500</v>
      </c>
      <c r="O594" s="236">
        <f t="shared" si="400"/>
        <v>49.898734177215189</v>
      </c>
      <c r="P594" s="258">
        <f t="shared" ref="P594:T594" si="427">P595+P599</f>
        <v>0</v>
      </c>
      <c r="Q594" s="258">
        <f t="shared" si="427"/>
        <v>985500</v>
      </c>
      <c r="R594" s="258">
        <f t="shared" si="427"/>
        <v>0</v>
      </c>
      <c r="S594" s="258">
        <f t="shared" si="427"/>
        <v>0</v>
      </c>
      <c r="T594" s="258">
        <f t="shared" si="427"/>
        <v>0</v>
      </c>
      <c r="U594" s="254"/>
      <c r="V594" s="254"/>
    </row>
    <row r="595" spans="1:22" x14ac:dyDescent="0.25">
      <c r="B595" s="234" t="s">
        <v>502</v>
      </c>
      <c r="C595" s="234" t="s">
        <v>320</v>
      </c>
      <c r="D595" s="233"/>
      <c r="E595" s="260" t="s">
        <v>65</v>
      </c>
      <c r="F595" s="304"/>
      <c r="G595" s="254"/>
      <c r="H595" s="254"/>
      <c r="I595" s="258">
        <f>I596</f>
        <v>1975000</v>
      </c>
      <c r="J595" s="254"/>
      <c r="K595" s="254"/>
      <c r="L595" s="254"/>
      <c r="M595" s="254"/>
      <c r="N595" s="258">
        <f>N596</f>
        <v>985500</v>
      </c>
      <c r="O595" s="236">
        <f t="shared" si="400"/>
        <v>49.898734177215189</v>
      </c>
      <c r="P595" s="258">
        <f t="shared" ref="P595:T595" si="428">P596</f>
        <v>0</v>
      </c>
      <c r="Q595" s="258">
        <f t="shared" si="428"/>
        <v>985500</v>
      </c>
      <c r="R595" s="258">
        <f t="shared" si="428"/>
        <v>0</v>
      </c>
      <c r="S595" s="258">
        <f t="shared" si="428"/>
        <v>0</v>
      </c>
      <c r="T595" s="258">
        <f t="shared" si="428"/>
        <v>0</v>
      </c>
      <c r="U595" s="254"/>
      <c r="V595" s="254"/>
    </row>
    <row r="596" spans="1:22" x14ac:dyDescent="0.25">
      <c r="B596" s="238" t="s">
        <v>502</v>
      </c>
      <c r="C596" s="238" t="s">
        <v>321</v>
      </c>
      <c r="D596" s="237"/>
      <c r="E596" s="262" t="s">
        <v>322</v>
      </c>
      <c r="F596" s="314"/>
      <c r="G596" s="254"/>
      <c r="H596" s="254"/>
      <c r="I596" s="263">
        <f>SUM(I597:I598)</f>
        <v>1975000</v>
      </c>
      <c r="J596" s="254"/>
      <c r="K596" s="254"/>
      <c r="L596" s="254"/>
      <c r="M596" s="254"/>
      <c r="N596" s="263">
        <f>SUM(N597:N598)</f>
        <v>985500</v>
      </c>
      <c r="O596" s="236">
        <f t="shared" si="400"/>
        <v>49.898734177215189</v>
      </c>
      <c r="P596" s="263">
        <f t="shared" ref="P596:T596" si="429">SUM(P597:P598)</f>
        <v>0</v>
      </c>
      <c r="Q596" s="263">
        <f t="shared" si="429"/>
        <v>985500</v>
      </c>
      <c r="R596" s="263">
        <f t="shared" si="429"/>
        <v>0</v>
      </c>
      <c r="S596" s="263">
        <f t="shared" si="429"/>
        <v>0</v>
      </c>
      <c r="T596" s="263">
        <f t="shared" si="429"/>
        <v>0</v>
      </c>
      <c r="U596" s="254"/>
      <c r="V596" s="254"/>
    </row>
    <row r="597" spans="1:22" ht="25.5" x14ac:dyDescent="0.25">
      <c r="B597" s="243" t="s">
        <v>502</v>
      </c>
      <c r="C597" s="243" t="s">
        <v>329</v>
      </c>
      <c r="D597" s="242"/>
      <c r="E597" s="266" t="s">
        <v>330</v>
      </c>
      <c r="F597" s="297"/>
      <c r="G597" s="254"/>
      <c r="H597" s="254"/>
      <c r="I597" s="265">
        <v>1600000</v>
      </c>
      <c r="J597" s="254"/>
      <c r="K597" s="254"/>
      <c r="L597" s="254"/>
      <c r="M597" s="254"/>
      <c r="N597" s="265">
        <v>900000</v>
      </c>
      <c r="O597" s="236">
        <f t="shared" si="400"/>
        <v>56.25</v>
      </c>
      <c r="P597" s="265"/>
      <c r="Q597" s="265">
        <f>N597</f>
        <v>900000</v>
      </c>
      <c r="R597" s="265"/>
      <c r="S597" s="265"/>
      <c r="T597" s="265"/>
      <c r="U597" s="254"/>
      <c r="V597" s="254"/>
    </row>
    <row r="598" spans="1:22" x14ac:dyDescent="0.25">
      <c r="B598" s="243" t="s">
        <v>502</v>
      </c>
      <c r="C598" s="243" t="s">
        <v>866</v>
      </c>
      <c r="D598" s="242"/>
      <c r="E598" s="266" t="s">
        <v>867</v>
      </c>
      <c r="F598" s="297"/>
      <c r="G598" s="254"/>
      <c r="H598" s="254"/>
      <c r="I598" s="265">
        <v>375000</v>
      </c>
      <c r="J598" s="254"/>
      <c r="K598" s="254"/>
      <c r="L598" s="254"/>
      <c r="M598" s="254"/>
      <c r="N598" s="265">
        <v>85500</v>
      </c>
      <c r="O598" s="236">
        <f t="shared" si="400"/>
        <v>22.8</v>
      </c>
      <c r="P598" s="265"/>
      <c r="Q598" s="265">
        <f>N598</f>
        <v>85500</v>
      </c>
      <c r="R598" s="265"/>
      <c r="S598" s="265"/>
      <c r="T598" s="265"/>
      <c r="U598" s="254"/>
      <c r="V598" s="254"/>
    </row>
    <row r="599" spans="1:22" hidden="1" x14ac:dyDescent="0.25">
      <c r="A599" s="219"/>
      <c r="B599" s="234" t="s">
        <v>502</v>
      </c>
      <c r="C599" s="234" t="s">
        <v>363</v>
      </c>
      <c r="D599" s="233"/>
      <c r="E599" s="260" t="s">
        <v>66</v>
      </c>
      <c r="F599" s="304"/>
      <c r="G599" s="254"/>
      <c r="H599" s="254"/>
      <c r="I599" s="258">
        <f>I600</f>
        <v>0</v>
      </c>
      <c r="J599" s="254"/>
      <c r="K599" s="254"/>
      <c r="L599" s="254"/>
      <c r="M599" s="254"/>
      <c r="N599" s="258">
        <f>N600</f>
        <v>0</v>
      </c>
      <c r="O599" s="236" t="e">
        <f t="shared" si="400"/>
        <v>#DIV/0!</v>
      </c>
      <c r="P599" s="258">
        <f t="shared" ref="P599:Q599" si="430">P600</f>
        <v>0</v>
      </c>
      <c r="Q599" s="258">
        <f t="shared" si="430"/>
        <v>0</v>
      </c>
      <c r="R599" s="258"/>
      <c r="S599" s="258"/>
      <c r="T599" s="258"/>
      <c r="U599" s="254"/>
      <c r="V599" s="254"/>
    </row>
    <row r="600" spans="1:22" ht="25.5" hidden="1" x14ac:dyDescent="0.25">
      <c r="A600" s="307"/>
      <c r="B600" s="238" t="s">
        <v>502</v>
      </c>
      <c r="C600" s="238" t="s">
        <v>438</v>
      </c>
      <c r="D600" s="237"/>
      <c r="E600" s="262" t="s">
        <v>920</v>
      </c>
      <c r="F600" s="314"/>
      <c r="G600" s="254"/>
      <c r="H600" s="254"/>
      <c r="I600" s="263">
        <f>SUM(I601)</f>
        <v>0</v>
      </c>
      <c r="J600" s="254"/>
      <c r="K600" s="254"/>
      <c r="L600" s="254"/>
      <c r="M600" s="254"/>
      <c r="N600" s="263">
        <f>SUM(N601)</f>
        <v>0</v>
      </c>
      <c r="O600" s="236" t="e">
        <f t="shared" si="400"/>
        <v>#DIV/0!</v>
      </c>
      <c r="P600" s="263">
        <f t="shared" ref="P600:Q600" si="431">SUM(P601)</f>
        <v>0</v>
      </c>
      <c r="Q600" s="263">
        <f t="shared" si="431"/>
        <v>0</v>
      </c>
      <c r="R600" s="263"/>
      <c r="S600" s="263"/>
      <c r="T600" s="263"/>
      <c r="U600" s="254"/>
      <c r="V600" s="254"/>
    </row>
    <row r="601" spans="1:22" ht="25.5" hidden="1" x14ac:dyDescent="0.25">
      <c r="B601" s="243" t="s">
        <v>502</v>
      </c>
      <c r="C601" s="243" t="s">
        <v>444</v>
      </c>
      <c r="D601" s="242"/>
      <c r="E601" s="266" t="s">
        <v>921</v>
      </c>
      <c r="F601" s="297"/>
      <c r="G601" s="254"/>
      <c r="H601" s="254"/>
      <c r="I601" s="265"/>
      <c r="J601" s="254"/>
      <c r="K601" s="254"/>
      <c r="L601" s="254"/>
      <c r="M601" s="254"/>
      <c r="N601" s="265"/>
      <c r="O601" s="236" t="e">
        <f t="shared" si="400"/>
        <v>#DIV/0!</v>
      </c>
      <c r="P601" s="265"/>
      <c r="Q601" s="265"/>
      <c r="R601" s="265"/>
      <c r="S601" s="265"/>
      <c r="T601" s="265"/>
      <c r="U601" s="254"/>
      <c r="V601" s="254"/>
    </row>
    <row r="602" spans="1:22" x14ac:dyDescent="0.25">
      <c r="B602" s="243"/>
      <c r="C602" s="243"/>
      <c r="D602" s="242"/>
      <c r="E602" s="266"/>
      <c r="F602" s="297"/>
      <c r="G602" s="254"/>
      <c r="H602" s="254"/>
      <c r="I602" s="265"/>
      <c r="J602" s="254"/>
      <c r="K602" s="254"/>
      <c r="L602" s="254"/>
      <c r="M602" s="254"/>
      <c r="N602" s="265"/>
      <c r="O602" s="236"/>
      <c r="P602" s="265"/>
      <c r="Q602" s="265"/>
      <c r="R602" s="265"/>
      <c r="S602" s="265"/>
      <c r="T602" s="265"/>
      <c r="U602" s="254"/>
      <c r="V602" s="254"/>
    </row>
    <row r="603" spans="1:22" ht="22.5" x14ac:dyDescent="0.25">
      <c r="B603" s="234" t="s">
        <v>504</v>
      </c>
      <c r="C603" s="256"/>
      <c r="D603" s="233"/>
      <c r="E603" s="260" t="s">
        <v>505</v>
      </c>
      <c r="F603" s="304" t="s">
        <v>1952</v>
      </c>
      <c r="G603" s="254"/>
      <c r="H603" s="254"/>
      <c r="I603" s="258">
        <f t="shared" ref="I603:I604" si="432">I604</f>
        <v>1472500</v>
      </c>
      <c r="J603" s="254"/>
      <c r="K603" s="254"/>
      <c r="L603" s="254"/>
      <c r="M603" s="254"/>
      <c r="N603" s="258">
        <f t="shared" ref="N603:T604" si="433">N604</f>
        <v>1472500</v>
      </c>
      <c r="O603" s="236">
        <f t="shared" si="400"/>
        <v>100</v>
      </c>
      <c r="P603" s="258">
        <f t="shared" si="433"/>
        <v>0</v>
      </c>
      <c r="Q603" s="258">
        <f t="shared" si="433"/>
        <v>400000</v>
      </c>
      <c r="R603" s="258">
        <f t="shared" si="433"/>
        <v>0</v>
      </c>
      <c r="S603" s="258">
        <f t="shared" si="433"/>
        <v>0</v>
      </c>
      <c r="T603" s="258">
        <f t="shared" si="433"/>
        <v>1072500</v>
      </c>
      <c r="U603" s="254"/>
      <c r="V603" s="254"/>
    </row>
    <row r="604" spans="1:22" ht="15" customHeight="1" x14ac:dyDescent="0.25">
      <c r="B604" s="234" t="s">
        <v>504</v>
      </c>
      <c r="C604" s="234" t="s">
        <v>320</v>
      </c>
      <c r="D604" s="233"/>
      <c r="E604" s="260" t="s">
        <v>65</v>
      </c>
      <c r="F604" s="304"/>
      <c r="G604" s="254"/>
      <c r="H604" s="254"/>
      <c r="I604" s="258">
        <f t="shared" si="432"/>
        <v>1472500</v>
      </c>
      <c r="J604" s="254"/>
      <c r="K604" s="254"/>
      <c r="L604" s="254"/>
      <c r="M604" s="254"/>
      <c r="N604" s="258">
        <f t="shared" si="433"/>
        <v>1472500</v>
      </c>
      <c r="O604" s="236">
        <f t="shared" si="400"/>
        <v>100</v>
      </c>
      <c r="P604" s="258">
        <f t="shared" si="433"/>
        <v>0</v>
      </c>
      <c r="Q604" s="258">
        <f t="shared" si="433"/>
        <v>400000</v>
      </c>
      <c r="R604" s="258">
        <f t="shared" si="433"/>
        <v>0</v>
      </c>
      <c r="S604" s="258">
        <f t="shared" si="433"/>
        <v>0</v>
      </c>
      <c r="T604" s="258">
        <f t="shared" si="433"/>
        <v>1072500</v>
      </c>
      <c r="U604" s="254"/>
      <c r="V604" s="254"/>
    </row>
    <row r="605" spans="1:22" x14ac:dyDescent="0.25">
      <c r="B605" s="238" t="s">
        <v>504</v>
      </c>
      <c r="C605" s="238" t="s">
        <v>321</v>
      </c>
      <c r="D605" s="237"/>
      <c r="E605" s="262" t="s">
        <v>322</v>
      </c>
      <c r="F605" s="314"/>
      <c r="G605" s="254"/>
      <c r="H605" s="254"/>
      <c r="I605" s="263">
        <f t="shared" ref="I605" si="434">SUM(I606:I608)</f>
        <v>1472500</v>
      </c>
      <c r="J605" s="254"/>
      <c r="K605" s="254"/>
      <c r="L605" s="254"/>
      <c r="M605" s="254"/>
      <c r="N605" s="263">
        <f t="shared" ref="N605:T605" si="435">SUM(N606:N608)</f>
        <v>1472500</v>
      </c>
      <c r="O605" s="236">
        <f t="shared" si="400"/>
        <v>100</v>
      </c>
      <c r="P605" s="263">
        <f t="shared" si="435"/>
        <v>0</v>
      </c>
      <c r="Q605" s="263">
        <f t="shared" si="435"/>
        <v>400000</v>
      </c>
      <c r="R605" s="263">
        <f t="shared" si="435"/>
        <v>0</v>
      </c>
      <c r="S605" s="263">
        <f t="shared" si="435"/>
        <v>0</v>
      </c>
      <c r="T605" s="263">
        <f t="shared" si="435"/>
        <v>1072500</v>
      </c>
      <c r="U605" s="254"/>
      <c r="V605" s="254"/>
    </row>
    <row r="606" spans="1:22" x14ac:dyDescent="0.25">
      <c r="B606" s="243" t="s">
        <v>504</v>
      </c>
      <c r="C606" s="243" t="s">
        <v>323</v>
      </c>
      <c r="D606" s="242"/>
      <c r="E606" s="266" t="s">
        <v>324</v>
      </c>
      <c r="F606" s="297"/>
      <c r="G606" s="254"/>
      <c r="H606" s="254"/>
      <c r="I606" s="265">
        <v>200000</v>
      </c>
      <c r="J606" s="254"/>
      <c r="K606" s="254"/>
      <c r="L606" s="254"/>
      <c r="M606" s="254"/>
      <c r="N606" s="265">
        <v>200000</v>
      </c>
      <c r="O606" s="236">
        <f t="shared" si="400"/>
        <v>100</v>
      </c>
      <c r="P606" s="265"/>
      <c r="Q606" s="265">
        <v>200000</v>
      </c>
      <c r="R606" s="265"/>
      <c r="S606" s="265"/>
      <c r="T606" s="265"/>
      <c r="U606" s="254"/>
      <c r="V606" s="254"/>
    </row>
    <row r="607" spans="1:22" x14ac:dyDescent="0.25">
      <c r="B607" s="243" t="s">
        <v>504</v>
      </c>
      <c r="C607" s="243" t="s">
        <v>327</v>
      </c>
      <c r="D607" s="242"/>
      <c r="E607" s="266" t="s">
        <v>328</v>
      </c>
      <c r="F607" s="297"/>
      <c r="G607" s="254"/>
      <c r="H607" s="254"/>
      <c r="I607" s="265">
        <v>200000</v>
      </c>
      <c r="J607" s="254"/>
      <c r="K607" s="254"/>
      <c r="L607" s="254"/>
      <c r="M607" s="254"/>
      <c r="N607" s="265">
        <v>200000</v>
      </c>
      <c r="O607" s="236">
        <f t="shared" si="400"/>
        <v>100</v>
      </c>
      <c r="P607" s="265"/>
      <c r="Q607" s="265">
        <v>200000</v>
      </c>
      <c r="R607" s="265"/>
      <c r="S607" s="265"/>
      <c r="T607" s="265"/>
      <c r="U607" s="254"/>
      <c r="V607" s="254"/>
    </row>
    <row r="608" spans="1:22" ht="25.5" x14ac:dyDescent="0.25">
      <c r="B608" s="243" t="s">
        <v>504</v>
      </c>
      <c r="C608" s="243" t="s">
        <v>329</v>
      </c>
      <c r="D608" s="242"/>
      <c r="E608" s="266" t="s">
        <v>330</v>
      </c>
      <c r="F608" s="297"/>
      <c r="G608" s="254"/>
      <c r="H608" s="254"/>
      <c r="I608" s="265">
        <v>1072500</v>
      </c>
      <c r="J608" s="254"/>
      <c r="K608" s="254"/>
      <c r="L608" s="254"/>
      <c r="M608" s="254"/>
      <c r="N608" s="265">
        <v>1072500</v>
      </c>
      <c r="O608" s="236">
        <f t="shared" si="400"/>
        <v>100</v>
      </c>
      <c r="P608" s="265"/>
      <c r="Q608" s="265"/>
      <c r="R608" s="265"/>
      <c r="S608" s="265"/>
      <c r="T608" s="265">
        <f>N608</f>
        <v>1072500</v>
      </c>
      <c r="U608" s="254"/>
      <c r="V608" s="254"/>
    </row>
    <row r="609" spans="2:22" x14ac:dyDescent="0.25">
      <c r="B609" s="243"/>
      <c r="C609" s="243"/>
      <c r="D609" s="242"/>
      <c r="E609" s="266"/>
      <c r="F609" s="297"/>
      <c r="G609" s="254"/>
      <c r="H609" s="254"/>
      <c r="I609" s="265"/>
      <c r="J609" s="254"/>
      <c r="K609" s="254"/>
      <c r="L609" s="254"/>
      <c r="M609" s="254"/>
      <c r="N609" s="265"/>
      <c r="O609" s="236"/>
      <c r="P609" s="265"/>
      <c r="Q609" s="265"/>
      <c r="R609" s="265"/>
      <c r="S609" s="265"/>
      <c r="T609" s="265"/>
      <c r="U609" s="254"/>
      <c r="V609" s="254"/>
    </row>
    <row r="610" spans="2:22" x14ac:dyDescent="0.25">
      <c r="B610" s="234" t="s">
        <v>506</v>
      </c>
      <c r="C610" s="256"/>
      <c r="D610" s="233"/>
      <c r="E610" s="260" t="s">
        <v>507</v>
      </c>
      <c r="F610" s="304" t="s">
        <v>1953</v>
      </c>
      <c r="G610" s="254"/>
      <c r="H610" s="254"/>
      <c r="I610" s="258">
        <f t="shared" ref="I610:I611" si="436">I611</f>
        <v>2675000</v>
      </c>
      <c r="J610" s="254"/>
      <c r="K610" s="254"/>
      <c r="L610" s="254"/>
      <c r="M610" s="254"/>
      <c r="N610" s="258">
        <f t="shared" ref="N610:T611" si="437">N611</f>
        <v>2675000</v>
      </c>
      <c r="O610" s="236">
        <f t="shared" si="400"/>
        <v>100</v>
      </c>
      <c r="P610" s="258">
        <f t="shared" si="437"/>
        <v>0</v>
      </c>
      <c r="Q610" s="258">
        <f t="shared" si="437"/>
        <v>0</v>
      </c>
      <c r="R610" s="258">
        <f t="shared" si="437"/>
        <v>0</v>
      </c>
      <c r="S610" s="258">
        <f t="shared" si="437"/>
        <v>0</v>
      </c>
      <c r="T610" s="258">
        <f t="shared" si="437"/>
        <v>2675000</v>
      </c>
      <c r="U610" s="254"/>
      <c r="V610" s="254"/>
    </row>
    <row r="611" spans="2:22" x14ac:dyDescent="0.25">
      <c r="B611" s="234" t="s">
        <v>506</v>
      </c>
      <c r="C611" s="234" t="s">
        <v>320</v>
      </c>
      <c r="D611" s="233"/>
      <c r="E611" s="260" t="s">
        <v>65</v>
      </c>
      <c r="F611" s="304"/>
      <c r="G611" s="254"/>
      <c r="H611" s="254"/>
      <c r="I611" s="258">
        <f t="shared" si="436"/>
        <v>2675000</v>
      </c>
      <c r="J611" s="254"/>
      <c r="K611" s="254"/>
      <c r="L611" s="254"/>
      <c r="M611" s="254"/>
      <c r="N611" s="258">
        <f t="shared" si="437"/>
        <v>2675000</v>
      </c>
      <c r="O611" s="236">
        <f t="shared" si="400"/>
        <v>100</v>
      </c>
      <c r="P611" s="258">
        <f t="shared" si="437"/>
        <v>0</v>
      </c>
      <c r="Q611" s="258">
        <f t="shared" si="437"/>
        <v>0</v>
      </c>
      <c r="R611" s="258">
        <f t="shared" si="437"/>
        <v>0</v>
      </c>
      <c r="S611" s="258">
        <f t="shared" si="437"/>
        <v>0</v>
      </c>
      <c r="T611" s="258">
        <f t="shared" si="437"/>
        <v>2675000</v>
      </c>
      <c r="U611" s="254"/>
      <c r="V611" s="254"/>
    </row>
    <row r="612" spans="2:22" x14ac:dyDescent="0.25">
      <c r="B612" s="238" t="s">
        <v>506</v>
      </c>
      <c r="C612" s="238" t="s">
        <v>321</v>
      </c>
      <c r="D612" s="237"/>
      <c r="E612" s="262" t="s">
        <v>322</v>
      </c>
      <c r="F612" s="314"/>
      <c r="G612" s="254"/>
      <c r="H612" s="254"/>
      <c r="I612" s="263">
        <f t="shared" ref="I612" si="438">SUM(I613:I615)</f>
        <v>2675000</v>
      </c>
      <c r="J612" s="254"/>
      <c r="K612" s="254"/>
      <c r="L612" s="254"/>
      <c r="M612" s="254"/>
      <c r="N612" s="263">
        <f t="shared" ref="N612:T612" si="439">SUM(N613:N615)</f>
        <v>2675000</v>
      </c>
      <c r="O612" s="236">
        <f t="shared" si="400"/>
        <v>100</v>
      </c>
      <c r="P612" s="263">
        <f t="shared" si="439"/>
        <v>0</v>
      </c>
      <c r="Q612" s="263">
        <f t="shared" si="439"/>
        <v>0</v>
      </c>
      <c r="R612" s="263">
        <f t="shared" si="439"/>
        <v>0</v>
      </c>
      <c r="S612" s="263">
        <f t="shared" si="439"/>
        <v>0</v>
      </c>
      <c r="T612" s="263">
        <f t="shared" si="439"/>
        <v>2675000</v>
      </c>
      <c r="U612" s="254"/>
      <c r="V612" s="254"/>
    </row>
    <row r="613" spans="2:22" x14ac:dyDescent="0.25">
      <c r="B613" s="243" t="s">
        <v>506</v>
      </c>
      <c r="C613" s="243" t="s">
        <v>323</v>
      </c>
      <c r="D613" s="242"/>
      <c r="E613" s="266" t="s">
        <v>324</v>
      </c>
      <c r="F613" s="297"/>
      <c r="G613" s="254"/>
      <c r="H613" s="254"/>
      <c r="I613" s="265">
        <v>100000</v>
      </c>
      <c r="J613" s="254"/>
      <c r="K613" s="254"/>
      <c r="L613" s="254"/>
      <c r="M613" s="254"/>
      <c r="N613" s="265">
        <v>100000</v>
      </c>
      <c r="O613" s="236">
        <f t="shared" si="400"/>
        <v>100</v>
      </c>
      <c r="P613" s="265"/>
      <c r="Q613" s="265"/>
      <c r="R613" s="265"/>
      <c r="S613" s="265"/>
      <c r="T613" s="265">
        <v>100000</v>
      </c>
      <c r="U613" s="254"/>
      <c r="V613" s="254"/>
    </row>
    <row r="614" spans="2:22" x14ac:dyDescent="0.25">
      <c r="B614" s="243" t="s">
        <v>506</v>
      </c>
      <c r="C614" s="243" t="s">
        <v>327</v>
      </c>
      <c r="D614" s="242"/>
      <c r="E614" s="266" t="s">
        <v>328</v>
      </c>
      <c r="F614" s="297"/>
      <c r="G614" s="254"/>
      <c r="H614" s="254"/>
      <c r="I614" s="265">
        <v>100000</v>
      </c>
      <c r="J614" s="254"/>
      <c r="K614" s="254"/>
      <c r="L614" s="254"/>
      <c r="M614" s="254"/>
      <c r="N614" s="265">
        <v>100000</v>
      </c>
      <c r="O614" s="236">
        <f t="shared" si="400"/>
        <v>100</v>
      </c>
      <c r="P614" s="265"/>
      <c r="Q614" s="265"/>
      <c r="R614" s="265"/>
      <c r="S614" s="265"/>
      <c r="T614" s="265">
        <v>100000</v>
      </c>
      <c r="U614" s="254"/>
      <c r="V614" s="254"/>
    </row>
    <row r="615" spans="2:22" ht="25.5" x14ac:dyDescent="0.25">
      <c r="B615" s="243" t="s">
        <v>506</v>
      </c>
      <c r="C615" s="243" t="s">
        <v>329</v>
      </c>
      <c r="D615" s="242"/>
      <c r="E615" s="266" t="s">
        <v>330</v>
      </c>
      <c r="F615" s="297"/>
      <c r="G615" s="254"/>
      <c r="H615" s="254"/>
      <c r="I615" s="265">
        <v>2475000</v>
      </c>
      <c r="J615" s="254"/>
      <c r="K615" s="254"/>
      <c r="L615" s="254"/>
      <c r="M615" s="254"/>
      <c r="N615" s="265">
        <v>2475000</v>
      </c>
      <c r="O615" s="236">
        <f t="shared" si="400"/>
        <v>100</v>
      </c>
      <c r="P615" s="265"/>
      <c r="Q615" s="265"/>
      <c r="R615" s="265"/>
      <c r="S615" s="265"/>
      <c r="T615" s="265">
        <v>2475000</v>
      </c>
      <c r="U615" s="254"/>
      <c r="V615" s="254"/>
    </row>
    <row r="616" spans="2:22" x14ac:dyDescent="0.25">
      <c r="B616" s="243"/>
      <c r="C616" s="243"/>
      <c r="D616" s="242"/>
      <c r="E616" s="266"/>
      <c r="F616" s="297"/>
      <c r="G616" s="254"/>
      <c r="H616" s="254"/>
      <c r="I616" s="265"/>
      <c r="J616" s="254"/>
      <c r="K616" s="254"/>
      <c r="L616" s="254"/>
      <c r="M616" s="254"/>
      <c r="N616" s="265"/>
      <c r="O616" s="236"/>
      <c r="P616" s="265"/>
      <c r="Q616" s="265"/>
      <c r="R616" s="265"/>
      <c r="S616" s="265"/>
      <c r="T616" s="265"/>
      <c r="U616" s="254"/>
      <c r="V616" s="254"/>
    </row>
    <row r="617" spans="2:22" x14ac:dyDescent="0.25">
      <c r="B617" s="234">
        <v>4</v>
      </c>
      <c r="C617" s="256"/>
      <c r="D617" s="235" t="s">
        <v>508</v>
      </c>
      <c r="E617" s="257"/>
      <c r="F617" s="469"/>
      <c r="G617" s="254"/>
      <c r="H617" s="254"/>
      <c r="I617" s="258">
        <f>I618+I638+I704+I716+I727</f>
        <v>210146900</v>
      </c>
      <c r="J617" s="254"/>
      <c r="K617" s="254"/>
      <c r="L617" s="254"/>
      <c r="M617" s="254"/>
      <c r="N617" s="258">
        <f>N618+N638+N704+N716+N727</f>
        <v>200814440</v>
      </c>
      <c r="O617" s="236">
        <f t="shared" si="400"/>
        <v>95.559077959275157</v>
      </c>
      <c r="P617" s="258">
        <f t="shared" ref="P617:T617" si="440">P618+P638+P704+P716+P727</f>
        <v>200814440</v>
      </c>
      <c r="Q617" s="258">
        <f t="shared" si="440"/>
        <v>0</v>
      </c>
      <c r="R617" s="258">
        <f t="shared" si="440"/>
        <v>0</v>
      </c>
      <c r="S617" s="258">
        <f t="shared" si="440"/>
        <v>0</v>
      </c>
      <c r="T617" s="258">
        <f t="shared" si="440"/>
        <v>0</v>
      </c>
      <c r="U617" s="254"/>
      <c r="V617" s="254"/>
    </row>
    <row r="618" spans="2:22" x14ac:dyDescent="0.25">
      <c r="B618" s="234" t="s">
        <v>1883</v>
      </c>
      <c r="C618" s="256"/>
      <c r="D618" s="235" t="s">
        <v>110</v>
      </c>
      <c r="E618" s="257"/>
      <c r="F618" s="469"/>
      <c r="G618" s="254"/>
      <c r="H618" s="254"/>
      <c r="I618" s="258">
        <f>I619</f>
        <v>57850000</v>
      </c>
      <c r="J618" s="254"/>
      <c r="K618" s="254"/>
      <c r="L618" s="254"/>
      <c r="M618" s="254"/>
      <c r="N618" s="258">
        <f>N619</f>
        <v>54011000</v>
      </c>
      <c r="O618" s="236">
        <f t="shared" si="400"/>
        <v>93.363872082973216</v>
      </c>
      <c r="P618" s="258">
        <f t="shared" ref="P618:T618" si="441">P619</f>
        <v>54011000</v>
      </c>
      <c r="Q618" s="258">
        <f t="shared" si="441"/>
        <v>0</v>
      </c>
      <c r="R618" s="258">
        <f t="shared" si="441"/>
        <v>0</v>
      </c>
      <c r="S618" s="258">
        <f t="shared" si="441"/>
        <v>0</v>
      </c>
      <c r="T618" s="258">
        <f t="shared" si="441"/>
        <v>0</v>
      </c>
      <c r="U618" s="254"/>
      <c r="V618" s="254"/>
    </row>
    <row r="619" spans="2:22" ht="33.75" x14ac:dyDescent="0.25">
      <c r="B619" s="234" t="s">
        <v>1882</v>
      </c>
      <c r="C619" s="256"/>
      <c r="D619" s="233"/>
      <c r="E619" s="463" t="s">
        <v>1884</v>
      </c>
      <c r="F619" s="304" t="s">
        <v>1954</v>
      </c>
      <c r="G619" s="254"/>
      <c r="H619" s="254"/>
      <c r="I619" s="258">
        <f>I620+I628</f>
        <v>57850000</v>
      </c>
      <c r="J619" s="254"/>
      <c r="K619" s="254"/>
      <c r="L619" s="254"/>
      <c r="M619" s="254"/>
      <c r="N619" s="258">
        <f>N620+N628</f>
        <v>54011000</v>
      </c>
      <c r="O619" s="236">
        <f t="shared" si="400"/>
        <v>93.363872082973216</v>
      </c>
      <c r="P619" s="258">
        <f t="shared" ref="P619:T619" si="442">P620+P628</f>
        <v>54011000</v>
      </c>
      <c r="Q619" s="258">
        <f t="shared" si="442"/>
        <v>0</v>
      </c>
      <c r="R619" s="258">
        <f t="shared" si="442"/>
        <v>0</v>
      </c>
      <c r="S619" s="258">
        <f t="shared" si="442"/>
        <v>0</v>
      </c>
      <c r="T619" s="258">
        <f t="shared" si="442"/>
        <v>0</v>
      </c>
      <c r="U619" s="254"/>
      <c r="V619" s="254"/>
    </row>
    <row r="620" spans="2:22" x14ac:dyDescent="0.25">
      <c r="B620" s="234" t="s">
        <v>512</v>
      </c>
      <c r="C620" s="234" t="s">
        <v>320</v>
      </c>
      <c r="D620" s="233"/>
      <c r="E620" s="463" t="s">
        <v>65</v>
      </c>
      <c r="F620" s="304"/>
      <c r="G620" s="254"/>
      <c r="H620" s="254"/>
      <c r="I620" s="258">
        <f t="shared" ref="I620" si="443">I621+I626</f>
        <v>1865000</v>
      </c>
      <c r="J620" s="254"/>
      <c r="K620" s="254"/>
      <c r="L620" s="254"/>
      <c r="M620" s="254"/>
      <c r="N620" s="258">
        <f t="shared" ref="N620:T620" si="444">N621+N626</f>
        <v>1865000</v>
      </c>
      <c r="O620" s="236">
        <f t="shared" si="400"/>
        <v>100</v>
      </c>
      <c r="P620" s="258">
        <f t="shared" si="444"/>
        <v>1865000</v>
      </c>
      <c r="Q620" s="258">
        <f t="shared" si="444"/>
        <v>0</v>
      </c>
      <c r="R620" s="258">
        <f t="shared" si="444"/>
        <v>0</v>
      </c>
      <c r="S620" s="258">
        <f t="shared" si="444"/>
        <v>0</v>
      </c>
      <c r="T620" s="258">
        <f t="shared" si="444"/>
        <v>0</v>
      </c>
      <c r="U620" s="254"/>
      <c r="V620" s="254"/>
    </row>
    <row r="621" spans="2:22" x14ac:dyDescent="0.25">
      <c r="B621" s="238" t="s">
        <v>512</v>
      </c>
      <c r="C621" s="238" t="s">
        <v>321</v>
      </c>
      <c r="D621" s="237"/>
      <c r="E621" s="262" t="s">
        <v>322</v>
      </c>
      <c r="F621" s="314"/>
      <c r="G621" s="254"/>
      <c r="H621" s="254"/>
      <c r="I621" s="263">
        <f t="shared" ref="I621" si="445">SUM(I622:I625)</f>
        <v>1415000</v>
      </c>
      <c r="J621" s="254"/>
      <c r="K621" s="254"/>
      <c r="L621" s="254"/>
      <c r="M621" s="254"/>
      <c r="N621" s="263">
        <f t="shared" ref="N621:T621" si="446">SUM(N622:N625)</f>
        <v>1415000</v>
      </c>
      <c r="O621" s="236">
        <f t="shared" si="400"/>
        <v>100</v>
      </c>
      <c r="P621" s="263">
        <f t="shared" si="446"/>
        <v>1415000</v>
      </c>
      <c r="Q621" s="263">
        <f t="shared" si="446"/>
        <v>0</v>
      </c>
      <c r="R621" s="263">
        <f t="shared" si="446"/>
        <v>0</v>
      </c>
      <c r="S621" s="263">
        <f t="shared" si="446"/>
        <v>0</v>
      </c>
      <c r="T621" s="263">
        <f t="shared" si="446"/>
        <v>0</v>
      </c>
      <c r="U621" s="254"/>
      <c r="V621" s="254"/>
    </row>
    <row r="622" spans="2:22" x14ac:dyDescent="0.25">
      <c r="B622" s="243" t="s">
        <v>512</v>
      </c>
      <c r="C622" s="243" t="s">
        <v>323</v>
      </c>
      <c r="D622" s="242"/>
      <c r="E622" s="266" t="s">
        <v>324</v>
      </c>
      <c r="F622" s="297"/>
      <c r="G622" s="254"/>
      <c r="H622" s="254"/>
      <c r="I622" s="265">
        <v>100000</v>
      </c>
      <c r="J622" s="254"/>
      <c r="K622" s="254"/>
      <c r="L622" s="254"/>
      <c r="M622" s="254"/>
      <c r="N622" s="265">
        <v>100000</v>
      </c>
      <c r="O622" s="236">
        <f t="shared" si="400"/>
        <v>100</v>
      </c>
      <c r="P622" s="265">
        <v>100000</v>
      </c>
      <c r="Q622" s="265"/>
      <c r="R622" s="265"/>
      <c r="S622" s="265"/>
      <c r="T622" s="265"/>
      <c r="U622" s="254"/>
      <c r="V622" s="254"/>
    </row>
    <row r="623" spans="2:22" x14ac:dyDescent="0.25">
      <c r="B623" s="243" t="s">
        <v>512</v>
      </c>
      <c r="C623" s="243" t="s">
        <v>327</v>
      </c>
      <c r="D623" s="242"/>
      <c r="E623" s="266" t="s">
        <v>328</v>
      </c>
      <c r="F623" s="297"/>
      <c r="G623" s="254"/>
      <c r="H623" s="254"/>
      <c r="I623" s="265">
        <v>100000</v>
      </c>
      <c r="J623" s="254"/>
      <c r="K623" s="254"/>
      <c r="L623" s="254"/>
      <c r="M623" s="254"/>
      <c r="N623" s="265">
        <v>100000</v>
      </c>
      <c r="O623" s="236">
        <f t="shared" si="400"/>
        <v>100</v>
      </c>
      <c r="P623" s="265">
        <v>100000</v>
      </c>
      <c r="Q623" s="265"/>
      <c r="R623" s="265"/>
      <c r="S623" s="265"/>
      <c r="T623" s="265"/>
      <c r="U623" s="254"/>
      <c r="V623" s="254"/>
    </row>
    <row r="624" spans="2:22" ht="25.5" x14ac:dyDescent="0.25">
      <c r="B624" s="243" t="s">
        <v>512</v>
      </c>
      <c r="C624" s="243" t="s">
        <v>329</v>
      </c>
      <c r="D624" s="242"/>
      <c r="E624" s="266" t="s">
        <v>330</v>
      </c>
      <c r="F624" s="297"/>
      <c r="G624" s="254"/>
      <c r="H624" s="254"/>
      <c r="I624" s="265">
        <v>1040000</v>
      </c>
      <c r="J624" s="254"/>
      <c r="K624" s="254"/>
      <c r="L624" s="254"/>
      <c r="M624" s="254"/>
      <c r="N624" s="265">
        <v>1040000</v>
      </c>
      <c r="O624" s="236">
        <f t="shared" ref="O624" si="447">N624/I624*100</f>
        <v>100</v>
      </c>
      <c r="P624" s="265">
        <v>1040000</v>
      </c>
      <c r="Q624" s="265"/>
      <c r="R624" s="265"/>
      <c r="S624" s="265"/>
      <c r="T624" s="265"/>
      <c r="U624" s="254"/>
      <c r="V624" s="254"/>
    </row>
    <row r="625" spans="1:22" x14ac:dyDescent="0.25">
      <c r="B625" s="243" t="s">
        <v>512</v>
      </c>
      <c r="C625" s="243" t="s">
        <v>436</v>
      </c>
      <c r="D625" s="242"/>
      <c r="E625" s="266" t="s">
        <v>1876</v>
      </c>
      <c r="F625" s="297"/>
      <c r="G625" s="254"/>
      <c r="H625" s="254"/>
      <c r="I625" s="265">
        <v>175000</v>
      </c>
      <c r="J625" s="254"/>
      <c r="K625" s="254"/>
      <c r="L625" s="254"/>
      <c r="M625" s="254"/>
      <c r="N625" s="265">
        <v>175000</v>
      </c>
      <c r="O625" s="236">
        <f t="shared" si="400"/>
        <v>100</v>
      </c>
      <c r="P625" s="265">
        <v>175000</v>
      </c>
      <c r="Q625" s="265"/>
      <c r="R625" s="265"/>
      <c r="S625" s="265"/>
      <c r="T625" s="265"/>
      <c r="U625" s="254"/>
      <c r="V625" s="254"/>
    </row>
    <row r="626" spans="1:22" x14ac:dyDescent="0.25">
      <c r="A626" s="219"/>
      <c r="B626" s="238" t="s">
        <v>512</v>
      </c>
      <c r="C626" s="238" t="s">
        <v>412</v>
      </c>
      <c r="D626" s="233"/>
      <c r="E626" s="262" t="s">
        <v>79</v>
      </c>
      <c r="F626" s="314"/>
      <c r="G626" s="254"/>
      <c r="H626" s="254"/>
      <c r="I626" s="258">
        <f>I627</f>
        <v>450000</v>
      </c>
      <c r="J626" s="254"/>
      <c r="K626" s="254"/>
      <c r="L626" s="254"/>
      <c r="M626" s="254"/>
      <c r="N626" s="258">
        <f>N627</f>
        <v>450000</v>
      </c>
      <c r="O626" s="236">
        <f t="shared" si="400"/>
        <v>100</v>
      </c>
      <c r="P626" s="258">
        <f t="shared" ref="P626:T626" si="448">P627</f>
        <v>450000</v>
      </c>
      <c r="Q626" s="258">
        <f t="shared" si="448"/>
        <v>0</v>
      </c>
      <c r="R626" s="258">
        <f t="shared" si="448"/>
        <v>0</v>
      </c>
      <c r="S626" s="258">
        <f t="shared" si="448"/>
        <v>0</v>
      </c>
      <c r="T626" s="258">
        <f t="shared" si="448"/>
        <v>0</v>
      </c>
      <c r="U626" s="254"/>
      <c r="V626" s="254"/>
    </row>
    <row r="627" spans="1:22" ht="25.5" x14ac:dyDescent="0.25">
      <c r="B627" s="243" t="s">
        <v>514</v>
      </c>
      <c r="C627" s="243" t="s">
        <v>428</v>
      </c>
      <c r="D627" s="242"/>
      <c r="E627" s="266" t="s">
        <v>429</v>
      </c>
      <c r="F627" s="297"/>
      <c r="G627" s="254"/>
      <c r="H627" s="254"/>
      <c r="I627" s="265">
        <v>450000</v>
      </c>
      <c r="J627" s="254"/>
      <c r="K627" s="254"/>
      <c r="L627" s="254"/>
      <c r="M627" s="254"/>
      <c r="N627" s="265">
        <v>450000</v>
      </c>
      <c r="O627" s="236">
        <f t="shared" si="400"/>
        <v>100</v>
      </c>
      <c r="P627" s="265">
        <v>450000</v>
      </c>
      <c r="Q627" s="265"/>
      <c r="R627" s="265"/>
      <c r="S627" s="265"/>
      <c r="T627" s="265"/>
      <c r="U627" s="254"/>
      <c r="V627" s="254"/>
    </row>
    <row r="628" spans="1:22" x14ac:dyDescent="0.25">
      <c r="B628" s="238" t="s">
        <v>512</v>
      </c>
      <c r="C628" s="234" t="s">
        <v>363</v>
      </c>
      <c r="D628" s="233"/>
      <c r="E628" s="463" t="s">
        <v>66</v>
      </c>
      <c r="F628" s="304"/>
      <c r="G628" s="254"/>
      <c r="H628" s="254"/>
      <c r="I628" s="305">
        <f>I629+I634</f>
        <v>55985000</v>
      </c>
      <c r="J628" s="254"/>
      <c r="K628" s="254"/>
      <c r="L628" s="254"/>
      <c r="M628" s="254"/>
      <c r="N628" s="305">
        <f>N629+N634</f>
        <v>52146000</v>
      </c>
      <c r="O628" s="236">
        <f t="shared" si="400"/>
        <v>93.142806108779141</v>
      </c>
      <c r="P628" s="305">
        <f t="shared" ref="P628:T628" si="449">P629+P634</f>
        <v>52146000</v>
      </c>
      <c r="Q628" s="305">
        <f t="shared" si="449"/>
        <v>0</v>
      </c>
      <c r="R628" s="305">
        <f t="shared" si="449"/>
        <v>0</v>
      </c>
      <c r="S628" s="305">
        <f t="shared" si="449"/>
        <v>0</v>
      </c>
      <c r="T628" s="305">
        <f t="shared" si="449"/>
        <v>0</v>
      </c>
      <c r="U628" s="254"/>
      <c r="V628" s="254"/>
    </row>
    <row r="629" spans="1:22" ht="24" customHeight="1" x14ac:dyDescent="0.25">
      <c r="B629" s="238" t="s">
        <v>512</v>
      </c>
      <c r="C629" s="238" t="s">
        <v>438</v>
      </c>
      <c r="D629" s="237"/>
      <c r="E629" s="262" t="s">
        <v>439</v>
      </c>
      <c r="F629" s="314"/>
      <c r="G629" s="254"/>
      <c r="H629" s="254"/>
      <c r="I629" s="309">
        <f>SUM(I630:I633)</f>
        <v>47035000</v>
      </c>
      <c r="J629" s="254"/>
      <c r="K629" s="254"/>
      <c r="L629" s="254"/>
      <c r="M629" s="254"/>
      <c r="N629" s="309">
        <f>SUM(N630:N633)</f>
        <v>43746000</v>
      </c>
      <c r="O629" s="236">
        <f t="shared" si="400"/>
        <v>93.007334963325178</v>
      </c>
      <c r="P629" s="309">
        <f t="shared" ref="P629:T629" si="450">SUM(P630:P633)</f>
        <v>43746000</v>
      </c>
      <c r="Q629" s="309">
        <f t="shared" si="450"/>
        <v>0</v>
      </c>
      <c r="R629" s="309">
        <f t="shared" si="450"/>
        <v>0</v>
      </c>
      <c r="S629" s="309">
        <f t="shared" si="450"/>
        <v>0</v>
      </c>
      <c r="T629" s="309">
        <f t="shared" si="450"/>
        <v>0</v>
      </c>
      <c r="U629" s="254"/>
      <c r="V629" s="254"/>
    </row>
    <row r="630" spans="1:22" ht="25.5" x14ac:dyDescent="0.25">
      <c r="B630" s="465" t="s">
        <v>512</v>
      </c>
      <c r="C630" s="300" t="s">
        <v>440</v>
      </c>
      <c r="D630" s="301"/>
      <c r="E630" s="297" t="s">
        <v>441</v>
      </c>
      <c r="F630" s="297"/>
      <c r="G630" s="254"/>
      <c r="H630" s="254"/>
      <c r="I630" s="302">
        <v>1950000</v>
      </c>
      <c r="J630" s="254"/>
      <c r="K630" s="254"/>
      <c r="L630" s="254"/>
      <c r="M630" s="254"/>
      <c r="N630" s="302">
        <v>1950000</v>
      </c>
      <c r="O630" s="236">
        <f t="shared" si="400"/>
        <v>100</v>
      </c>
      <c r="P630" s="302">
        <v>1950000</v>
      </c>
      <c r="Q630" s="302"/>
      <c r="R630" s="302"/>
      <c r="S630" s="302"/>
      <c r="T630" s="302"/>
      <c r="U630" s="254"/>
      <c r="V630" s="254"/>
    </row>
    <row r="631" spans="1:22" ht="25.5" x14ac:dyDescent="0.25">
      <c r="B631" s="465" t="s">
        <v>512</v>
      </c>
      <c r="C631" s="300" t="s">
        <v>442</v>
      </c>
      <c r="D631" s="301"/>
      <c r="E631" s="297" t="s">
        <v>443</v>
      </c>
      <c r="F631" s="297"/>
      <c r="G631" s="254"/>
      <c r="H631" s="254"/>
      <c r="I631" s="302">
        <v>14025000</v>
      </c>
      <c r="J631" s="254"/>
      <c r="K631" s="254"/>
      <c r="L631" s="254"/>
      <c r="M631" s="254"/>
      <c r="N631" s="302">
        <v>14025000</v>
      </c>
      <c r="O631" s="236">
        <f t="shared" si="400"/>
        <v>100</v>
      </c>
      <c r="P631" s="302">
        <v>14025000</v>
      </c>
      <c r="Q631" s="302"/>
      <c r="R631" s="302"/>
      <c r="S631" s="302"/>
      <c r="T631" s="302"/>
      <c r="U631" s="254"/>
      <c r="V631" s="254"/>
    </row>
    <row r="632" spans="1:22" ht="25.5" x14ac:dyDescent="0.25">
      <c r="B632" s="465" t="s">
        <v>512</v>
      </c>
      <c r="C632" s="300" t="s">
        <v>444</v>
      </c>
      <c r="D632" s="301"/>
      <c r="E632" s="297" t="s">
        <v>445</v>
      </c>
      <c r="F632" s="297"/>
      <c r="G632" s="254"/>
      <c r="H632" s="254"/>
      <c r="I632" s="302">
        <v>31060000</v>
      </c>
      <c r="J632" s="254"/>
      <c r="K632" s="254"/>
      <c r="L632" s="254"/>
      <c r="M632" s="254"/>
      <c r="N632" s="302">
        <v>27771000</v>
      </c>
      <c r="O632" s="236">
        <f t="shared" si="400"/>
        <v>89.410817772054088</v>
      </c>
      <c r="P632" s="302">
        <f>N632</f>
        <v>27771000</v>
      </c>
      <c r="Q632" s="302"/>
      <c r="R632" s="302"/>
      <c r="S632" s="302"/>
      <c r="T632" s="302"/>
      <c r="U632" s="254"/>
      <c r="V632" s="254"/>
    </row>
    <row r="633" spans="1:22" ht="25.5" x14ac:dyDescent="0.25">
      <c r="B633" s="465" t="s">
        <v>512</v>
      </c>
      <c r="C633" s="300" t="s">
        <v>902</v>
      </c>
      <c r="D633" s="301"/>
      <c r="E633" s="297" t="s">
        <v>903</v>
      </c>
      <c r="F633" s="297"/>
      <c r="G633" s="254"/>
      <c r="H633" s="254"/>
      <c r="I633" s="302">
        <v>0</v>
      </c>
      <c r="J633" s="254"/>
      <c r="K633" s="254"/>
      <c r="L633" s="254"/>
      <c r="M633" s="254"/>
      <c r="N633" s="302">
        <v>0</v>
      </c>
      <c r="O633" s="236" t="e">
        <f t="shared" si="400"/>
        <v>#DIV/0!</v>
      </c>
      <c r="P633" s="302">
        <v>0</v>
      </c>
      <c r="Q633" s="302">
        <v>0</v>
      </c>
      <c r="R633" s="302">
        <v>0</v>
      </c>
      <c r="S633" s="302">
        <v>0</v>
      </c>
      <c r="T633" s="302">
        <v>0</v>
      </c>
      <c r="U633" s="254"/>
      <c r="V633" s="254"/>
    </row>
    <row r="634" spans="1:22" x14ac:dyDescent="0.25">
      <c r="B634" s="238" t="s">
        <v>512</v>
      </c>
      <c r="C634" s="238" t="s">
        <v>856</v>
      </c>
      <c r="D634" s="237"/>
      <c r="E634" s="262" t="s">
        <v>906</v>
      </c>
      <c r="F634" s="314"/>
      <c r="G634" s="254"/>
      <c r="H634" s="254"/>
      <c r="I634" s="309">
        <f>SUM(I635:I636)</f>
        <v>8950000</v>
      </c>
      <c r="J634" s="254"/>
      <c r="K634" s="254"/>
      <c r="L634" s="254"/>
      <c r="M634" s="254"/>
      <c r="N634" s="309">
        <f>SUM(N635:N636)</f>
        <v>8400000</v>
      </c>
      <c r="O634" s="236">
        <f t="shared" si="400"/>
        <v>93.85474860335195</v>
      </c>
      <c r="P634" s="309">
        <f t="shared" ref="P634:T634" si="451">SUM(P635:P636)</f>
        <v>8400000</v>
      </c>
      <c r="Q634" s="309">
        <f t="shared" si="451"/>
        <v>0</v>
      </c>
      <c r="R634" s="309">
        <f t="shared" si="451"/>
        <v>0</v>
      </c>
      <c r="S634" s="309">
        <f t="shared" si="451"/>
        <v>0</v>
      </c>
      <c r="T634" s="309">
        <f t="shared" si="451"/>
        <v>0</v>
      </c>
      <c r="U634" s="254"/>
      <c r="V634" s="254"/>
    </row>
    <row r="635" spans="1:22" x14ac:dyDescent="0.25">
      <c r="B635" s="465" t="s">
        <v>512</v>
      </c>
      <c r="C635" s="300" t="s">
        <v>1887</v>
      </c>
      <c r="D635" s="301"/>
      <c r="E635" s="297" t="s">
        <v>1885</v>
      </c>
      <c r="F635" s="297"/>
      <c r="G635" s="254"/>
      <c r="H635" s="254"/>
      <c r="I635" s="302">
        <v>3450000</v>
      </c>
      <c r="J635" s="254"/>
      <c r="K635" s="254"/>
      <c r="L635" s="254"/>
      <c r="M635" s="254"/>
      <c r="N635" s="302">
        <v>3450000</v>
      </c>
      <c r="O635" s="236">
        <f t="shared" si="400"/>
        <v>100</v>
      </c>
      <c r="P635" s="302">
        <v>3450000</v>
      </c>
      <c r="Q635" s="302"/>
      <c r="R635" s="302"/>
      <c r="S635" s="302"/>
      <c r="T635" s="302"/>
      <c r="U635" s="254"/>
      <c r="V635" s="254"/>
    </row>
    <row r="636" spans="1:22" x14ac:dyDescent="0.25">
      <c r="A636" s="254"/>
      <c r="B636" s="465" t="s">
        <v>1886</v>
      </c>
      <c r="C636" s="300" t="s">
        <v>858</v>
      </c>
      <c r="D636" s="321"/>
      <c r="E636" s="322" t="s">
        <v>906</v>
      </c>
      <c r="F636" s="322"/>
      <c r="G636" s="254"/>
      <c r="H636" s="254"/>
      <c r="I636" s="265">
        <v>5500000</v>
      </c>
      <c r="J636" s="254"/>
      <c r="K636" s="254"/>
      <c r="L636" s="254"/>
      <c r="M636" s="254"/>
      <c r="N636" s="265">
        <v>4950000</v>
      </c>
      <c r="O636" s="236">
        <f t="shared" si="400"/>
        <v>90</v>
      </c>
      <c r="P636" s="265">
        <f>N636</f>
        <v>4950000</v>
      </c>
      <c r="Q636" s="265"/>
      <c r="R636" s="265"/>
      <c r="S636" s="265"/>
      <c r="T636" s="265"/>
      <c r="U636" s="254"/>
      <c r="V636" s="254"/>
    </row>
    <row r="637" spans="1:22" x14ac:dyDescent="0.25">
      <c r="A637" s="466"/>
      <c r="B637" s="465"/>
      <c r="C637" s="300"/>
      <c r="D637" s="294"/>
      <c r="E637" s="295"/>
      <c r="F637" s="295"/>
      <c r="G637" s="254"/>
      <c r="H637" s="254"/>
      <c r="I637" s="265"/>
      <c r="J637" s="254"/>
      <c r="K637" s="254"/>
      <c r="L637" s="254"/>
      <c r="M637" s="254"/>
      <c r="N637" s="265"/>
      <c r="O637" s="236"/>
      <c r="P637" s="265"/>
      <c r="Q637" s="265"/>
      <c r="R637" s="265"/>
      <c r="S637" s="265"/>
      <c r="T637" s="265"/>
      <c r="U637" s="254"/>
      <c r="V637" s="254"/>
    </row>
    <row r="638" spans="1:22" x14ac:dyDescent="0.25">
      <c r="B638" s="234" t="s">
        <v>509</v>
      </c>
      <c r="C638" s="256"/>
      <c r="D638" s="235" t="s">
        <v>111</v>
      </c>
      <c r="E638" s="257"/>
      <c r="F638" s="469"/>
      <c r="G638" s="254"/>
      <c r="H638" s="254"/>
      <c r="I638" s="258">
        <f>I639+I655+I676+I691</f>
        <v>132556900</v>
      </c>
      <c r="J638" s="254"/>
      <c r="K638" s="254"/>
      <c r="L638" s="254"/>
      <c r="M638" s="254"/>
      <c r="N638" s="258">
        <f>N639+N655+N676+N691</f>
        <v>128083440</v>
      </c>
      <c r="O638" s="236">
        <f t="shared" ref="O638" si="452">N638/I638*100</f>
        <v>96.6252530045588</v>
      </c>
      <c r="P638" s="258">
        <f t="shared" ref="P638:T638" si="453">P639+P655+P676+P691</f>
        <v>128083440</v>
      </c>
      <c r="Q638" s="258">
        <f t="shared" si="453"/>
        <v>0</v>
      </c>
      <c r="R638" s="258">
        <f t="shared" si="453"/>
        <v>0</v>
      </c>
      <c r="S638" s="258">
        <f t="shared" si="453"/>
        <v>0</v>
      </c>
      <c r="T638" s="258">
        <f t="shared" si="453"/>
        <v>0</v>
      </c>
      <c r="U638" s="254"/>
      <c r="V638" s="254"/>
    </row>
    <row r="639" spans="1:22" ht="22.5" x14ac:dyDescent="0.25">
      <c r="B639" s="234" t="s">
        <v>1888</v>
      </c>
      <c r="C639" s="256"/>
      <c r="D639" s="233"/>
      <c r="E639" s="463" t="s">
        <v>1889</v>
      </c>
      <c r="F639" s="304" t="s">
        <v>1955</v>
      </c>
      <c r="G639" s="254"/>
      <c r="H639" s="254"/>
      <c r="I639" s="258">
        <f>I640+I645</f>
        <v>26513500</v>
      </c>
      <c r="J639" s="254"/>
      <c r="K639" s="254"/>
      <c r="L639" s="254"/>
      <c r="M639" s="254"/>
      <c r="N639" s="258">
        <f>N640+N645</f>
        <v>25753500</v>
      </c>
      <c r="O639" s="236">
        <f t="shared" ref="O639:O652" si="454">N639/I639*100</f>
        <v>97.133535745940748</v>
      </c>
      <c r="P639" s="258">
        <f t="shared" ref="P639:T639" si="455">P640+P645</f>
        <v>25753500</v>
      </c>
      <c r="Q639" s="258">
        <f t="shared" si="455"/>
        <v>0</v>
      </c>
      <c r="R639" s="258">
        <f t="shared" si="455"/>
        <v>0</v>
      </c>
      <c r="S639" s="258">
        <f t="shared" si="455"/>
        <v>0</v>
      </c>
      <c r="T639" s="258">
        <f t="shared" si="455"/>
        <v>0</v>
      </c>
      <c r="U639" s="254"/>
      <c r="V639" s="254"/>
    </row>
    <row r="640" spans="1:22" x14ac:dyDescent="0.25">
      <c r="B640" s="234" t="s">
        <v>1888</v>
      </c>
      <c r="C640" s="234" t="s">
        <v>320</v>
      </c>
      <c r="D640" s="233"/>
      <c r="E640" s="463" t="s">
        <v>65</v>
      </c>
      <c r="F640" s="304"/>
      <c r="G640" s="254"/>
      <c r="H640" s="254"/>
      <c r="I640" s="258">
        <f>I641</f>
        <v>70000</v>
      </c>
      <c r="J640" s="254"/>
      <c r="K640" s="254"/>
      <c r="L640" s="254"/>
      <c r="M640" s="254"/>
      <c r="N640" s="258">
        <f>N641</f>
        <v>70000</v>
      </c>
      <c r="O640" s="236">
        <f t="shared" si="454"/>
        <v>100</v>
      </c>
      <c r="P640" s="258">
        <f t="shared" ref="P640:T640" si="456">P641</f>
        <v>70000</v>
      </c>
      <c r="Q640" s="258">
        <f t="shared" si="456"/>
        <v>0</v>
      </c>
      <c r="R640" s="258">
        <f t="shared" si="456"/>
        <v>0</v>
      </c>
      <c r="S640" s="258">
        <f t="shared" si="456"/>
        <v>0</v>
      </c>
      <c r="T640" s="258">
        <f t="shared" si="456"/>
        <v>0</v>
      </c>
      <c r="U640" s="254"/>
      <c r="V640" s="254"/>
    </row>
    <row r="641" spans="1:22" x14ac:dyDescent="0.25">
      <c r="B641" s="234" t="s">
        <v>1888</v>
      </c>
      <c r="C641" s="238" t="s">
        <v>321</v>
      </c>
      <c r="D641" s="237"/>
      <c r="E641" s="262" t="s">
        <v>322</v>
      </c>
      <c r="F641" s="314"/>
      <c r="G641" s="254"/>
      <c r="H641" s="254"/>
      <c r="I641" s="263">
        <f t="shared" ref="I641" si="457">SUM(I642:I644)</f>
        <v>70000</v>
      </c>
      <c r="J641" s="254"/>
      <c r="K641" s="254"/>
      <c r="L641" s="254"/>
      <c r="M641" s="254"/>
      <c r="N641" s="263">
        <f t="shared" ref="N641:T641" si="458">SUM(N642:N644)</f>
        <v>70000</v>
      </c>
      <c r="O641" s="236">
        <f t="shared" si="454"/>
        <v>100</v>
      </c>
      <c r="P641" s="263">
        <f t="shared" si="458"/>
        <v>70000</v>
      </c>
      <c r="Q641" s="263">
        <f t="shared" si="458"/>
        <v>0</v>
      </c>
      <c r="R641" s="263">
        <f t="shared" si="458"/>
        <v>0</v>
      </c>
      <c r="S641" s="263">
        <f t="shared" si="458"/>
        <v>0</v>
      </c>
      <c r="T641" s="263">
        <f t="shared" si="458"/>
        <v>0</v>
      </c>
      <c r="U641" s="254"/>
      <c r="V641" s="254"/>
    </row>
    <row r="642" spans="1:22" x14ac:dyDescent="0.25">
      <c r="B642" s="243" t="s">
        <v>1888</v>
      </c>
      <c r="C642" s="243" t="s">
        <v>323</v>
      </c>
      <c r="D642" s="242"/>
      <c r="E642" s="266" t="s">
        <v>324</v>
      </c>
      <c r="F642" s="297"/>
      <c r="G642" s="254"/>
      <c r="H642" s="254"/>
      <c r="I642" s="265">
        <v>20000</v>
      </c>
      <c r="J642" s="254"/>
      <c r="K642" s="254"/>
      <c r="L642" s="254"/>
      <c r="M642" s="254"/>
      <c r="N642" s="265">
        <v>20000</v>
      </c>
      <c r="O642" s="236">
        <f t="shared" si="454"/>
        <v>100</v>
      </c>
      <c r="P642" s="265">
        <v>20000</v>
      </c>
      <c r="Q642" s="265"/>
      <c r="R642" s="265"/>
      <c r="S642" s="265"/>
      <c r="T642" s="265"/>
      <c r="U642" s="254"/>
      <c r="V642" s="254"/>
    </row>
    <row r="643" spans="1:22" x14ac:dyDescent="0.25">
      <c r="B643" s="243" t="s">
        <v>1888</v>
      </c>
      <c r="C643" s="243" t="s">
        <v>327</v>
      </c>
      <c r="D643" s="242"/>
      <c r="E643" s="266" t="s">
        <v>328</v>
      </c>
      <c r="F643" s="297"/>
      <c r="G643" s="254"/>
      <c r="H643" s="254"/>
      <c r="I643" s="265">
        <v>50000</v>
      </c>
      <c r="J643" s="254"/>
      <c r="K643" s="254"/>
      <c r="L643" s="254"/>
      <c r="M643" s="254"/>
      <c r="N643" s="265">
        <v>50000</v>
      </c>
      <c r="O643" s="236">
        <f t="shared" si="454"/>
        <v>100</v>
      </c>
      <c r="P643" s="265">
        <v>50000</v>
      </c>
      <c r="Q643" s="265"/>
      <c r="R643" s="265"/>
      <c r="S643" s="265"/>
      <c r="T643" s="265"/>
      <c r="U643" s="254"/>
      <c r="V643" s="254"/>
    </row>
    <row r="644" spans="1:22" ht="25.5" hidden="1" x14ac:dyDescent="0.25">
      <c r="B644" s="243" t="s">
        <v>1888</v>
      </c>
      <c r="C644" s="243" t="s">
        <v>329</v>
      </c>
      <c r="D644" s="242"/>
      <c r="E644" s="266" t="s">
        <v>330</v>
      </c>
      <c r="F644" s="297"/>
      <c r="G644" s="254"/>
      <c r="H644" s="254"/>
      <c r="I644" s="265"/>
      <c r="J644" s="254"/>
      <c r="K644" s="254"/>
      <c r="L644" s="254"/>
      <c r="M644" s="254"/>
      <c r="N644" s="265"/>
      <c r="O644" s="236" t="e">
        <f t="shared" si="454"/>
        <v>#DIV/0!</v>
      </c>
      <c r="P644" s="265"/>
      <c r="Q644" s="265"/>
      <c r="R644" s="265"/>
      <c r="S644" s="265"/>
      <c r="T644" s="265"/>
      <c r="U644" s="254"/>
      <c r="V644" s="254"/>
    </row>
    <row r="645" spans="1:22" x14ac:dyDescent="0.25">
      <c r="B645" s="234" t="s">
        <v>1888</v>
      </c>
      <c r="C645" s="234" t="s">
        <v>363</v>
      </c>
      <c r="D645" s="233"/>
      <c r="E645" s="463" t="s">
        <v>66</v>
      </c>
      <c r="F645" s="304"/>
      <c r="G645" s="254"/>
      <c r="H645" s="254"/>
      <c r="I645" s="305">
        <f>I646+I651</f>
        <v>26443500</v>
      </c>
      <c r="J645" s="254"/>
      <c r="K645" s="254"/>
      <c r="L645" s="254"/>
      <c r="M645" s="254"/>
      <c r="N645" s="305">
        <f>N646+N651</f>
        <v>25683500</v>
      </c>
      <c r="O645" s="236">
        <f t="shared" si="454"/>
        <v>97.125947775445766</v>
      </c>
      <c r="P645" s="305">
        <f t="shared" ref="P645:T645" si="459">P646+P651</f>
        <v>25683500</v>
      </c>
      <c r="Q645" s="305">
        <f t="shared" si="459"/>
        <v>0</v>
      </c>
      <c r="R645" s="305">
        <f t="shared" si="459"/>
        <v>0</v>
      </c>
      <c r="S645" s="305">
        <f t="shared" si="459"/>
        <v>0</v>
      </c>
      <c r="T645" s="305">
        <f t="shared" si="459"/>
        <v>0</v>
      </c>
      <c r="U645" s="254"/>
      <c r="V645" s="254"/>
    </row>
    <row r="646" spans="1:22" ht="24" customHeight="1" x14ac:dyDescent="0.25">
      <c r="B646" s="234" t="s">
        <v>1888</v>
      </c>
      <c r="C646" s="238" t="s">
        <v>438</v>
      </c>
      <c r="D646" s="237"/>
      <c r="E646" s="262" t="s">
        <v>439</v>
      </c>
      <c r="F646" s="314"/>
      <c r="G646" s="254"/>
      <c r="H646" s="254"/>
      <c r="I646" s="309">
        <f>SUM(I647:I650)</f>
        <v>10383500</v>
      </c>
      <c r="J646" s="254"/>
      <c r="K646" s="254"/>
      <c r="L646" s="254"/>
      <c r="M646" s="254"/>
      <c r="N646" s="309">
        <f>SUM(N647:N650)</f>
        <v>10383500</v>
      </c>
      <c r="O646" s="236">
        <f t="shared" si="454"/>
        <v>100</v>
      </c>
      <c r="P646" s="309">
        <f t="shared" ref="P646:T646" si="460">SUM(P647:P650)</f>
        <v>10383500</v>
      </c>
      <c r="Q646" s="309">
        <f t="shared" si="460"/>
        <v>0</v>
      </c>
      <c r="R646" s="309">
        <f t="shared" si="460"/>
        <v>0</v>
      </c>
      <c r="S646" s="309">
        <f t="shared" si="460"/>
        <v>0</v>
      </c>
      <c r="T646" s="309">
        <f t="shared" si="460"/>
        <v>0</v>
      </c>
      <c r="U646" s="254"/>
      <c r="V646" s="254"/>
    </row>
    <row r="647" spans="1:22" ht="25.5" x14ac:dyDescent="0.25">
      <c r="B647" s="243" t="s">
        <v>1888</v>
      </c>
      <c r="C647" s="300" t="s">
        <v>440</v>
      </c>
      <c r="D647" s="301"/>
      <c r="E647" s="297" t="s">
        <v>441</v>
      </c>
      <c r="F647" s="297"/>
      <c r="G647" s="254"/>
      <c r="H647" s="254"/>
      <c r="I647" s="302">
        <v>450000</v>
      </c>
      <c r="J647" s="254"/>
      <c r="K647" s="254"/>
      <c r="L647" s="254"/>
      <c r="M647" s="254"/>
      <c r="N647" s="302">
        <v>450000</v>
      </c>
      <c r="O647" s="236">
        <f t="shared" si="454"/>
        <v>100</v>
      </c>
      <c r="P647" s="302">
        <v>450000</v>
      </c>
      <c r="Q647" s="302"/>
      <c r="R647" s="302"/>
      <c r="S647" s="302"/>
      <c r="T647" s="302"/>
      <c r="U647" s="254"/>
      <c r="V647" s="254"/>
    </row>
    <row r="648" spans="1:22" ht="25.5" x14ac:dyDescent="0.25">
      <c r="B648" s="243" t="s">
        <v>1888</v>
      </c>
      <c r="C648" s="300" t="s">
        <v>442</v>
      </c>
      <c r="D648" s="301"/>
      <c r="E648" s="297" t="s">
        <v>443</v>
      </c>
      <c r="F648" s="297"/>
      <c r="G648" s="254"/>
      <c r="H648" s="254"/>
      <c r="I648" s="302">
        <v>1614000</v>
      </c>
      <c r="J648" s="254"/>
      <c r="K648" s="254"/>
      <c r="L648" s="254"/>
      <c r="M648" s="254"/>
      <c r="N648" s="302">
        <v>1614000</v>
      </c>
      <c r="O648" s="236">
        <f t="shared" si="454"/>
        <v>100</v>
      </c>
      <c r="P648" s="302">
        <v>1614000</v>
      </c>
      <c r="Q648" s="302"/>
      <c r="R648" s="302"/>
      <c r="S648" s="302"/>
      <c r="T648" s="302"/>
      <c r="U648" s="254"/>
      <c r="V648" s="254"/>
    </row>
    <row r="649" spans="1:22" ht="24.75" customHeight="1" x14ac:dyDescent="0.25">
      <c r="B649" s="243" t="s">
        <v>1888</v>
      </c>
      <c r="C649" s="300" t="s">
        <v>444</v>
      </c>
      <c r="D649" s="301"/>
      <c r="E649" s="297" t="s">
        <v>445</v>
      </c>
      <c r="F649" s="297"/>
      <c r="G649" s="254"/>
      <c r="H649" s="254"/>
      <c r="I649" s="302">
        <v>8319500</v>
      </c>
      <c r="J649" s="254"/>
      <c r="K649" s="254"/>
      <c r="L649" s="254"/>
      <c r="M649" s="254"/>
      <c r="N649" s="302">
        <v>8319500</v>
      </c>
      <c r="O649" s="236">
        <f t="shared" si="454"/>
        <v>100</v>
      </c>
      <c r="P649" s="302">
        <v>8319500</v>
      </c>
      <c r="Q649" s="302"/>
      <c r="R649" s="302"/>
      <c r="S649" s="302"/>
      <c r="T649" s="302"/>
      <c r="U649" s="254"/>
      <c r="V649" s="254"/>
    </row>
    <row r="650" spans="1:22" ht="25.5" hidden="1" x14ac:dyDescent="0.25">
      <c r="B650" s="243" t="s">
        <v>1888</v>
      </c>
      <c r="C650" s="300" t="s">
        <v>902</v>
      </c>
      <c r="D650" s="301"/>
      <c r="E650" s="297" t="s">
        <v>903</v>
      </c>
      <c r="F650" s="297"/>
      <c r="G650" s="254"/>
      <c r="H650" s="254"/>
      <c r="I650" s="302">
        <v>0</v>
      </c>
      <c r="J650" s="254"/>
      <c r="K650" s="254"/>
      <c r="L650" s="254"/>
      <c r="M650" s="254"/>
      <c r="N650" s="302">
        <v>0</v>
      </c>
      <c r="O650" s="236" t="e">
        <f t="shared" si="454"/>
        <v>#DIV/0!</v>
      </c>
      <c r="P650" s="302">
        <v>0</v>
      </c>
      <c r="Q650" s="302">
        <v>0</v>
      </c>
      <c r="R650" s="302">
        <v>0</v>
      </c>
      <c r="S650" s="302">
        <v>0</v>
      </c>
      <c r="T650" s="302">
        <v>0</v>
      </c>
      <c r="U650" s="254"/>
      <c r="V650" s="254"/>
    </row>
    <row r="651" spans="1:22" x14ac:dyDescent="0.25">
      <c r="B651" s="234" t="s">
        <v>1888</v>
      </c>
      <c r="C651" s="238" t="s">
        <v>856</v>
      </c>
      <c r="D651" s="237"/>
      <c r="E651" s="262" t="s">
        <v>906</v>
      </c>
      <c r="F651" s="314"/>
      <c r="G651" s="254"/>
      <c r="H651" s="254"/>
      <c r="I651" s="309">
        <f>SUM(I652:I653)</f>
        <v>16060000</v>
      </c>
      <c r="J651" s="254"/>
      <c r="K651" s="254"/>
      <c r="L651" s="254"/>
      <c r="M651" s="254"/>
      <c r="N651" s="309">
        <f>SUM(N652:N653)</f>
        <v>15300000</v>
      </c>
      <c r="O651" s="236">
        <f t="shared" si="454"/>
        <v>95.267745952677458</v>
      </c>
      <c r="P651" s="309">
        <f t="shared" ref="P651:T651" si="461">SUM(P652:P653)</f>
        <v>15300000</v>
      </c>
      <c r="Q651" s="309">
        <f t="shared" si="461"/>
        <v>0</v>
      </c>
      <c r="R651" s="309">
        <f t="shared" si="461"/>
        <v>0</v>
      </c>
      <c r="S651" s="309">
        <f t="shared" si="461"/>
        <v>0</v>
      </c>
      <c r="T651" s="309">
        <f t="shared" si="461"/>
        <v>0</v>
      </c>
      <c r="U651" s="254"/>
      <c r="V651" s="254"/>
    </row>
    <row r="652" spans="1:22" ht="14.25" customHeight="1" x14ac:dyDescent="0.25">
      <c r="B652" s="243" t="s">
        <v>1888</v>
      </c>
      <c r="C652" s="300" t="s">
        <v>1887</v>
      </c>
      <c r="D652" s="301"/>
      <c r="E652" s="297" t="s">
        <v>1885</v>
      </c>
      <c r="F652" s="297"/>
      <c r="G652" s="254"/>
      <c r="H652" s="254"/>
      <c r="I652" s="302">
        <v>16060000</v>
      </c>
      <c r="J652" s="254"/>
      <c r="K652" s="254"/>
      <c r="L652" s="254"/>
      <c r="M652" s="254"/>
      <c r="N652" s="302">
        <v>15300000</v>
      </c>
      <c r="O652" s="236">
        <f t="shared" si="454"/>
        <v>95.267745952677458</v>
      </c>
      <c r="P652" s="302">
        <f>N652</f>
        <v>15300000</v>
      </c>
      <c r="Q652" s="302"/>
      <c r="R652" s="302"/>
      <c r="S652" s="302"/>
      <c r="T652" s="302"/>
      <c r="U652" s="254"/>
      <c r="V652" s="254"/>
    </row>
    <row r="653" spans="1:22" hidden="1" x14ac:dyDescent="0.25">
      <c r="A653" s="254"/>
      <c r="B653" s="243" t="s">
        <v>1888</v>
      </c>
      <c r="C653" s="300" t="s">
        <v>858</v>
      </c>
      <c r="D653" s="321"/>
      <c r="E653" s="322" t="s">
        <v>906</v>
      </c>
      <c r="F653" s="322"/>
      <c r="G653" s="254"/>
      <c r="H653" s="254"/>
      <c r="I653" s="265"/>
      <c r="J653" s="254"/>
      <c r="K653" s="254"/>
      <c r="L653" s="254"/>
      <c r="M653" s="254"/>
      <c r="N653" s="265"/>
      <c r="O653" s="236"/>
      <c r="P653" s="265"/>
      <c r="Q653" s="265"/>
      <c r="R653" s="265"/>
      <c r="S653" s="265"/>
      <c r="T653" s="265"/>
      <c r="U653" s="254"/>
      <c r="V653" s="254"/>
    </row>
    <row r="654" spans="1:22" x14ac:dyDescent="0.25">
      <c r="A654" s="254"/>
      <c r="B654" s="320"/>
      <c r="C654" s="320"/>
      <c r="D654" s="321"/>
      <c r="E654" s="322"/>
      <c r="F654" s="322"/>
      <c r="G654" s="254"/>
      <c r="H654" s="254"/>
      <c r="I654" s="265"/>
      <c r="J654" s="254"/>
      <c r="K654" s="254"/>
      <c r="L654" s="254"/>
      <c r="M654" s="254"/>
      <c r="N654" s="265"/>
      <c r="O654" s="236"/>
      <c r="P654" s="265"/>
      <c r="Q654" s="265"/>
      <c r="R654" s="265"/>
      <c r="S654" s="265"/>
      <c r="T654" s="265"/>
      <c r="U654" s="254"/>
      <c r="V654" s="254"/>
    </row>
    <row r="655" spans="1:22" ht="33.75" x14ac:dyDescent="0.25">
      <c r="B655" s="234" t="s">
        <v>1891</v>
      </c>
      <c r="C655" s="256"/>
      <c r="D655" s="233"/>
      <c r="E655" s="463" t="s">
        <v>1890</v>
      </c>
      <c r="F655" s="304" t="s">
        <v>1956</v>
      </c>
      <c r="G655" s="254"/>
      <c r="H655" s="254"/>
      <c r="I655" s="258">
        <f>I656+I666</f>
        <v>43580000</v>
      </c>
      <c r="J655" s="254"/>
      <c r="K655" s="254"/>
      <c r="L655" s="254"/>
      <c r="M655" s="254"/>
      <c r="N655" s="258">
        <f>N656+N666</f>
        <v>42996500</v>
      </c>
      <c r="O655" s="236">
        <f t="shared" ref="O655:O673" si="462">N655/I655*100</f>
        <v>98.661083065626428</v>
      </c>
      <c r="P655" s="258">
        <f t="shared" ref="P655:T655" si="463">P656+P666</f>
        <v>42996500</v>
      </c>
      <c r="Q655" s="258">
        <f t="shared" si="463"/>
        <v>0</v>
      </c>
      <c r="R655" s="258">
        <f t="shared" si="463"/>
        <v>0</v>
      </c>
      <c r="S655" s="258">
        <f t="shared" si="463"/>
        <v>0</v>
      </c>
      <c r="T655" s="258">
        <f t="shared" si="463"/>
        <v>0</v>
      </c>
      <c r="U655" s="254"/>
      <c r="V655" s="254"/>
    </row>
    <row r="656" spans="1:22" x14ac:dyDescent="0.25">
      <c r="B656" s="234" t="s">
        <v>1891</v>
      </c>
      <c r="C656" s="234" t="s">
        <v>320</v>
      </c>
      <c r="D656" s="233"/>
      <c r="E656" s="463" t="s">
        <v>65</v>
      </c>
      <c r="F656" s="304"/>
      <c r="G656" s="254"/>
      <c r="H656" s="254"/>
      <c r="I656" s="258">
        <f>I657+I662</f>
        <v>3615000</v>
      </c>
      <c r="J656" s="254"/>
      <c r="K656" s="254"/>
      <c r="L656" s="254"/>
      <c r="M656" s="254"/>
      <c r="N656" s="258">
        <f>N657+N662</f>
        <v>3615000</v>
      </c>
      <c r="O656" s="236">
        <f t="shared" si="462"/>
        <v>100</v>
      </c>
      <c r="P656" s="258">
        <f t="shared" ref="P656:T656" si="464">P657+P662</f>
        <v>3615000</v>
      </c>
      <c r="Q656" s="258">
        <f t="shared" si="464"/>
        <v>0</v>
      </c>
      <c r="R656" s="258">
        <f t="shared" si="464"/>
        <v>0</v>
      </c>
      <c r="S656" s="258">
        <f t="shared" si="464"/>
        <v>0</v>
      </c>
      <c r="T656" s="258">
        <f t="shared" si="464"/>
        <v>0</v>
      </c>
      <c r="U656" s="254"/>
      <c r="V656" s="254"/>
    </row>
    <row r="657" spans="2:22" x14ac:dyDescent="0.25">
      <c r="B657" s="234" t="s">
        <v>1891</v>
      </c>
      <c r="C657" s="238" t="s">
        <v>321</v>
      </c>
      <c r="D657" s="237"/>
      <c r="E657" s="262" t="s">
        <v>322</v>
      </c>
      <c r="F657" s="314"/>
      <c r="G657" s="254"/>
      <c r="H657" s="254"/>
      <c r="I657" s="263">
        <f>SUM(I658:I661)</f>
        <v>1215000</v>
      </c>
      <c r="J657" s="254"/>
      <c r="K657" s="254"/>
      <c r="L657" s="254"/>
      <c r="M657" s="254"/>
      <c r="N657" s="263">
        <f>SUM(N658:N661)</f>
        <v>1215000</v>
      </c>
      <c r="O657" s="236">
        <f t="shared" si="462"/>
        <v>100</v>
      </c>
      <c r="P657" s="263">
        <f t="shared" ref="P657:T657" si="465">SUM(P658:P661)</f>
        <v>1215000</v>
      </c>
      <c r="Q657" s="263">
        <f t="shared" si="465"/>
        <v>0</v>
      </c>
      <c r="R657" s="263">
        <f t="shared" si="465"/>
        <v>0</v>
      </c>
      <c r="S657" s="263">
        <f t="shared" si="465"/>
        <v>0</v>
      </c>
      <c r="T657" s="263">
        <f t="shared" si="465"/>
        <v>0</v>
      </c>
      <c r="U657" s="254"/>
      <c r="V657" s="254"/>
    </row>
    <row r="658" spans="2:22" x14ac:dyDescent="0.25">
      <c r="B658" s="243" t="s">
        <v>1891</v>
      </c>
      <c r="C658" s="243" t="s">
        <v>323</v>
      </c>
      <c r="D658" s="242"/>
      <c r="E658" s="266" t="s">
        <v>324</v>
      </c>
      <c r="F658" s="297"/>
      <c r="G658" s="254"/>
      <c r="H658" s="254"/>
      <c r="I658" s="265">
        <v>100000</v>
      </c>
      <c r="J658" s="254"/>
      <c r="K658" s="254"/>
      <c r="L658" s="254"/>
      <c r="M658" s="254"/>
      <c r="N658" s="265">
        <v>100000</v>
      </c>
      <c r="O658" s="236">
        <f t="shared" si="462"/>
        <v>100</v>
      </c>
      <c r="P658" s="265">
        <v>100000</v>
      </c>
      <c r="Q658" s="265"/>
      <c r="R658" s="265"/>
      <c r="S658" s="265"/>
      <c r="T658" s="265"/>
      <c r="U658" s="254"/>
      <c r="V658" s="254"/>
    </row>
    <row r="659" spans="2:22" x14ac:dyDescent="0.25">
      <c r="B659" s="243" t="s">
        <v>1891</v>
      </c>
      <c r="C659" s="243" t="s">
        <v>327</v>
      </c>
      <c r="D659" s="242"/>
      <c r="E659" s="266" t="s">
        <v>328</v>
      </c>
      <c r="F659" s="297"/>
      <c r="G659" s="254"/>
      <c r="H659" s="254"/>
      <c r="I659" s="265">
        <v>100000</v>
      </c>
      <c r="J659" s="254"/>
      <c r="K659" s="254"/>
      <c r="L659" s="254"/>
      <c r="M659" s="254"/>
      <c r="N659" s="265">
        <v>100000</v>
      </c>
      <c r="O659" s="236">
        <f t="shared" si="462"/>
        <v>100</v>
      </c>
      <c r="P659" s="265">
        <v>100000</v>
      </c>
      <c r="Q659" s="265"/>
      <c r="R659" s="265"/>
      <c r="S659" s="265"/>
      <c r="T659" s="265"/>
      <c r="U659" s="254"/>
      <c r="V659" s="254"/>
    </row>
    <row r="660" spans="2:22" ht="25.5" x14ac:dyDescent="0.25">
      <c r="B660" s="243" t="s">
        <v>1891</v>
      </c>
      <c r="C660" s="243" t="s">
        <v>329</v>
      </c>
      <c r="D660" s="242"/>
      <c r="E660" s="266" t="s">
        <v>330</v>
      </c>
      <c r="F660" s="297"/>
      <c r="G660" s="254"/>
      <c r="H660" s="254"/>
      <c r="I660" s="265">
        <v>840000</v>
      </c>
      <c r="J660" s="254"/>
      <c r="K660" s="254"/>
      <c r="L660" s="254"/>
      <c r="M660" s="254"/>
      <c r="N660" s="265">
        <v>840000</v>
      </c>
      <c r="O660" s="236">
        <f t="shared" si="462"/>
        <v>100</v>
      </c>
      <c r="P660" s="265">
        <v>840000</v>
      </c>
      <c r="Q660" s="265"/>
      <c r="R660" s="265"/>
      <c r="S660" s="265"/>
      <c r="T660" s="265"/>
      <c r="U660" s="254"/>
      <c r="V660" s="254"/>
    </row>
    <row r="661" spans="2:22" x14ac:dyDescent="0.25">
      <c r="B661" s="243" t="s">
        <v>1891</v>
      </c>
      <c r="C661" s="243" t="s">
        <v>436</v>
      </c>
      <c r="D661" s="242"/>
      <c r="E661" s="266" t="s">
        <v>1876</v>
      </c>
      <c r="F661" s="297"/>
      <c r="G661" s="254"/>
      <c r="H661" s="254"/>
      <c r="I661" s="265">
        <v>175000</v>
      </c>
      <c r="J661" s="254"/>
      <c r="K661" s="254"/>
      <c r="L661" s="254"/>
      <c r="M661" s="254"/>
      <c r="N661" s="265">
        <v>175000</v>
      </c>
      <c r="O661" s="236">
        <f t="shared" si="462"/>
        <v>100</v>
      </c>
      <c r="P661" s="265">
        <v>175000</v>
      </c>
      <c r="Q661" s="265"/>
      <c r="R661" s="265"/>
      <c r="S661" s="265"/>
      <c r="T661" s="265"/>
      <c r="U661" s="254"/>
      <c r="V661" s="254"/>
    </row>
    <row r="662" spans="2:22" x14ac:dyDescent="0.25">
      <c r="B662" s="234" t="s">
        <v>1891</v>
      </c>
      <c r="C662" s="238" t="s">
        <v>331</v>
      </c>
      <c r="D662" s="237"/>
      <c r="E662" s="262" t="s">
        <v>79</v>
      </c>
      <c r="F662" s="314"/>
      <c r="G662" s="254"/>
      <c r="H662" s="254"/>
      <c r="I662" s="263">
        <f t="shared" ref="I662" si="466">SUM(I663:I665)</f>
        <v>2400000</v>
      </c>
      <c r="J662" s="254"/>
      <c r="K662" s="254"/>
      <c r="L662" s="254"/>
      <c r="M662" s="254"/>
      <c r="N662" s="263">
        <f t="shared" ref="N662:T662" si="467">SUM(N663:N665)</f>
        <v>2400000</v>
      </c>
      <c r="O662" s="236">
        <f t="shared" si="462"/>
        <v>100</v>
      </c>
      <c r="P662" s="263">
        <f t="shared" si="467"/>
        <v>2400000</v>
      </c>
      <c r="Q662" s="263">
        <f t="shared" si="467"/>
        <v>0</v>
      </c>
      <c r="R662" s="263">
        <f t="shared" si="467"/>
        <v>0</v>
      </c>
      <c r="S662" s="263">
        <f t="shared" si="467"/>
        <v>0</v>
      </c>
      <c r="T662" s="263">
        <f t="shared" si="467"/>
        <v>0</v>
      </c>
      <c r="U662" s="254"/>
      <c r="V662" s="254"/>
    </row>
    <row r="663" spans="2:22" ht="25.5" x14ac:dyDescent="0.25">
      <c r="B663" s="243" t="s">
        <v>1891</v>
      </c>
      <c r="C663" s="243" t="s">
        <v>392</v>
      </c>
      <c r="D663" s="242"/>
      <c r="E663" s="266" t="s">
        <v>393</v>
      </c>
      <c r="F663" s="297"/>
      <c r="G663" s="254"/>
      <c r="H663" s="254"/>
      <c r="I663" s="265">
        <v>1950000</v>
      </c>
      <c r="J663" s="254"/>
      <c r="K663" s="254"/>
      <c r="L663" s="254"/>
      <c r="M663" s="254"/>
      <c r="N663" s="265">
        <v>1950000</v>
      </c>
      <c r="O663" s="236">
        <f t="shared" si="462"/>
        <v>100</v>
      </c>
      <c r="P663" s="265">
        <v>1950000</v>
      </c>
      <c r="Q663" s="265"/>
      <c r="R663" s="265"/>
      <c r="S663" s="265"/>
      <c r="T663" s="265"/>
      <c r="U663" s="254"/>
      <c r="V663" s="254"/>
    </row>
    <row r="664" spans="2:22" ht="22.5" customHeight="1" x14ac:dyDescent="0.25">
      <c r="B664" s="243" t="s">
        <v>1891</v>
      </c>
      <c r="C664" s="243" t="s">
        <v>428</v>
      </c>
      <c r="D664" s="242"/>
      <c r="E664" s="266" t="s">
        <v>429</v>
      </c>
      <c r="F664" s="297"/>
      <c r="G664" s="254"/>
      <c r="H664" s="254"/>
      <c r="I664" s="265">
        <v>450000</v>
      </c>
      <c r="J664" s="254"/>
      <c r="K664" s="254"/>
      <c r="L664" s="254"/>
      <c r="M664" s="254"/>
      <c r="N664" s="265">
        <v>450000</v>
      </c>
      <c r="O664" s="236">
        <f t="shared" ref="O664" si="468">N664/I664*100</f>
        <v>100</v>
      </c>
      <c r="P664" s="265">
        <v>450000</v>
      </c>
      <c r="Q664" s="265"/>
      <c r="R664" s="265"/>
      <c r="S664" s="265"/>
      <c r="T664" s="265"/>
      <c r="U664" s="254"/>
      <c r="V664" s="254"/>
    </row>
    <row r="665" spans="2:22" ht="25.5" hidden="1" x14ac:dyDescent="0.25">
      <c r="B665" s="243" t="s">
        <v>1891</v>
      </c>
      <c r="C665" s="243" t="s">
        <v>430</v>
      </c>
      <c r="D665" s="242"/>
      <c r="E665" s="266" t="s">
        <v>431</v>
      </c>
      <c r="F665" s="297"/>
      <c r="G665" s="254"/>
      <c r="H665" s="254"/>
      <c r="I665" s="265"/>
      <c r="J665" s="254"/>
      <c r="K665" s="254"/>
      <c r="L665" s="254"/>
      <c r="M665" s="254"/>
      <c r="N665" s="265"/>
      <c r="O665" s="236" t="e">
        <f t="shared" si="462"/>
        <v>#DIV/0!</v>
      </c>
      <c r="P665" s="265"/>
      <c r="Q665" s="265"/>
      <c r="R665" s="265"/>
      <c r="S665" s="265"/>
      <c r="T665" s="265"/>
      <c r="U665" s="254"/>
      <c r="V665" s="254"/>
    </row>
    <row r="666" spans="2:22" ht="13.5" customHeight="1" x14ac:dyDescent="0.25">
      <c r="B666" s="234" t="s">
        <v>1891</v>
      </c>
      <c r="C666" s="234" t="s">
        <v>363</v>
      </c>
      <c r="D666" s="233"/>
      <c r="E666" s="463" t="s">
        <v>66</v>
      </c>
      <c r="F666" s="304"/>
      <c r="G666" s="254"/>
      <c r="H666" s="254"/>
      <c r="I666" s="305">
        <f>I667+I672</f>
        <v>39965000</v>
      </c>
      <c r="J666" s="254"/>
      <c r="K666" s="254"/>
      <c r="L666" s="254"/>
      <c r="M666" s="254"/>
      <c r="N666" s="305">
        <f>N667+N672</f>
        <v>39381500</v>
      </c>
      <c r="O666" s="236">
        <f t="shared" si="462"/>
        <v>98.539972475916429</v>
      </c>
      <c r="P666" s="305">
        <f t="shared" ref="P666:T666" si="469">P667+P672</f>
        <v>39381500</v>
      </c>
      <c r="Q666" s="305">
        <f t="shared" si="469"/>
        <v>0</v>
      </c>
      <c r="R666" s="305">
        <f t="shared" si="469"/>
        <v>0</v>
      </c>
      <c r="S666" s="305">
        <f t="shared" si="469"/>
        <v>0</v>
      </c>
      <c r="T666" s="305">
        <f t="shared" si="469"/>
        <v>0</v>
      </c>
      <c r="U666" s="254"/>
      <c r="V666" s="254"/>
    </row>
    <row r="667" spans="2:22" ht="24" hidden="1" customHeight="1" x14ac:dyDescent="0.25">
      <c r="B667" s="234" t="s">
        <v>1891</v>
      </c>
      <c r="C667" s="238" t="s">
        <v>438</v>
      </c>
      <c r="D667" s="237"/>
      <c r="E667" s="262" t="s">
        <v>439</v>
      </c>
      <c r="F667" s="314"/>
      <c r="G667" s="254"/>
      <c r="H667" s="254"/>
      <c r="I667" s="309">
        <f>SUM(I668:I671)</f>
        <v>0</v>
      </c>
      <c r="J667" s="254"/>
      <c r="K667" s="254"/>
      <c r="L667" s="254"/>
      <c r="M667" s="254"/>
      <c r="N667" s="309">
        <f>SUM(N668:N671)</f>
        <v>0</v>
      </c>
      <c r="O667" s="236" t="e">
        <f t="shared" si="462"/>
        <v>#DIV/0!</v>
      </c>
      <c r="P667" s="309">
        <f t="shared" ref="P667:T667" si="470">SUM(P668:P671)</f>
        <v>0</v>
      </c>
      <c r="Q667" s="309">
        <f t="shared" si="470"/>
        <v>0</v>
      </c>
      <c r="R667" s="309">
        <f t="shared" si="470"/>
        <v>0</v>
      </c>
      <c r="S667" s="309">
        <f t="shared" si="470"/>
        <v>0</v>
      </c>
      <c r="T667" s="309">
        <f t="shared" si="470"/>
        <v>0</v>
      </c>
      <c r="U667" s="254"/>
      <c r="V667" s="254"/>
    </row>
    <row r="668" spans="2:22" ht="25.5" hidden="1" x14ac:dyDescent="0.25">
      <c r="B668" s="243" t="s">
        <v>1891</v>
      </c>
      <c r="C668" s="300" t="s">
        <v>440</v>
      </c>
      <c r="D668" s="301"/>
      <c r="E668" s="297" t="s">
        <v>441</v>
      </c>
      <c r="F668" s="297"/>
      <c r="G668" s="254"/>
      <c r="H668" s="254"/>
      <c r="I668" s="302"/>
      <c r="J668" s="254"/>
      <c r="K668" s="254"/>
      <c r="L668" s="254"/>
      <c r="M668" s="254"/>
      <c r="N668" s="302"/>
      <c r="O668" s="236" t="e">
        <f t="shared" si="462"/>
        <v>#DIV/0!</v>
      </c>
      <c r="P668" s="302"/>
      <c r="Q668" s="302"/>
      <c r="R668" s="302"/>
      <c r="S668" s="302"/>
      <c r="T668" s="302"/>
      <c r="U668" s="254"/>
      <c r="V668" s="254"/>
    </row>
    <row r="669" spans="2:22" ht="25.5" hidden="1" x14ac:dyDescent="0.25">
      <c r="B669" s="243" t="s">
        <v>1891</v>
      </c>
      <c r="C669" s="300" t="s">
        <v>442</v>
      </c>
      <c r="D669" s="301"/>
      <c r="E669" s="297" t="s">
        <v>443</v>
      </c>
      <c r="F669" s="297"/>
      <c r="G669" s="254"/>
      <c r="H669" s="254"/>
      <c r="I669" s="302"/>
      <c r="J669" s="254"/>
      <c r="K669" s="254"/>
      <c r="L669" s="254"/>
      <c r="M669" s="254"/>
      <c r="N669" s="302"/>
      <c r="O669" s="236" t="e">
        <f t="shared" si="462"/>
        <v>#DIV/0!</v>
      </c>
      <c r="P669" s="302"/>
      <c r="Q669" s="302"/>
      <c r="R669" s="302"/>
      <c r="S669" s="302"/>
      <c r="T669" s="302"/>
      <c r="U669" s="254"/>
      <c r="V669" s="254"/>
    </row>
    <row r="670" spans="2:22" ht="25.5" hidden="1" x14ac:dyDescent="0.25">
      <c r="B670" s="243" t="s">
        <v>1891</v>
      </c>
      <c r="C670" s="300" t="s">
        <v>444</v>
      </c>
      <c r="D670" s="301"/>
      <c r="E670" s="297" t="s">
        <v>445</v>
      </c>
      <c r="F670" s="297"/>
      <c r="G670" s="254"/>
      <c r="H670" s="254"/>
      <c r="I670" s="302"/>
      <c r="J670" s="254"/>
      <c r="K670" s="254"/>
      <c r="L670" s="254"/>
      <c r="M670" s="254"/>
      <c r="N670" s="302"/>
      <c r="O670" s="236" t="e">
        <f t="shared" si="462"/>
        <v>#DIV/0!</v>
      </c>
      <c r="P670" s="302"/>
      <c r="Q670" s="302"/>
      <c r="R670" s="302"/>
      <c r="S670" s="302"/>
      <c r="T670" s="302"/>
      <c r="U670" s="254"/>
      <c r="V670" s="254"/>
    </row>
    <row r="671" spans="2:22" ht="25.5" hidden="1" x14ac:dyDescent="0.25">
      <c r="B671" s="243" t="s">
        <v>1891</v>
      </c>
      <c r="C671" s="300" t="s">
        <v>902</v>
      </c>
      <c r="D671" s="301"/>
      <c r="E671" s="297" t="s">
        <v>903</v>
      </c>
      <c r="F671" s="297"/>
      <c r="G671" s="254"/>
      <c r="H671" s="254"/>
      <c r="I671" s="302">
        <v>0</v>
      </c>
      <c r="J671" s="254"/>
      <c r="K671" s="254"/>
      <c r="L671" s="254"/>
      <c r="M671" s="254"/>
      <c r="N671" s="302">
        <v>0</v>
      </c>
      <c r="O671" s="236" t="e">
        <f t="shared" si="462"/>
        <v>#DIV/0!</v>
      </c>
      <c r="P671" s="302">
        <v>0</v>
      </c>
      <c r="Q671" s="302">
        <v>0</v>
      </c>
      <c r="R671" s="302">
        <v>0</v>
      </c>
      <c r="S671" s="302">
        <v>0</v>
      </c>
      <c r="T671" s="302">
        <v>0</v>
      </c>
      <c r="U671" s="254"/>
      <c r="V671" s="254"/>
    </row>
    <row r="672" spans="2:22" x14ac:dyDescent="0.25">
      <c r="B672" s="234" t="s">
        <v>1891</v>
      </c>
      <c r="C672" s="238" t="s">
        <v>856</v>
      </c>
      <c r="D672" s="237"/>
      <c r="E672" s="262" t="s">
        <v>906</v>
      </c>
      <c r="F672" s="314"/>
      <c r="G672" s="254"/>
      <c r="H672" s="254"/>
      <c r="I672" s="309">
        <f>SUM(I673:I674)</f>
        <v>39965000</v>
      </c>
      <c r="J672" s="254"/>
      <c r="K672" s="254"/>
      <c r="L672" s="254"/>
      <c r="M672" s="254"/>
      <c r="N672" s="309">
        <f>SUM(N673:N674)</f>
        <v>39381500</v>
      </c>
      <c r="O672" s="236">
        <f t="shared" si="462"/>
        <v>98.539972475916429</v>
      </c>
      <c r="P672" s="309">
        <f t="shared" ref="P672:T672" si="471">SUM(P673:P674)</f>
        <v>39381500</v>
      </c>
      <c r="Q672" s="309">
        <f t="shared" si="471"/>
        <v>0</v>
      </c>
      <c r="R672" s="309">
        <f t="shared" si="471"/>
        <v>0</v>
      </c>
      <c r="S672" s="309">
        <f t="shared" si="471"/>
        <v>0</v>
      </c>
      <c r="T672" s="309">
        <f t="shared" si="471"/>
        <v>0</v>
      </c>
      <c r="U672" s="254"/>
      <c r="V672" s="254"/>
    </row>
    <row r="673" spans="1:22" x14ac:dyDescent="0.25">
      <c r="B673" s="243" t="s">
        <v>1891</v>
      </c>
      <c r="C673" s="300" t="s">
        <v>1887</v>
      </c>
      <c r="D673" s="301"/>
      <c r="E673" s="297" t="s">
        <v>1881</v>
      </c>
      <c r="F673" s="297"/>
      <c r="G673" s="254"/>
      <c r="H673" s="254"/>
      <c r="I673" s="302">
        <v>10255000</v>
      </c>
      <c r="J673" s="254"/>
      <c r="K673" s="254"/>
      <c r="L673" s="254"/>
      <c r="M673" s="254"/>
      <c r="N673" s="302">
        <v>10219000</v>
      </c>
      <c r="O673" s="236">
        <f t="shared" si="462"/>
        <v>99.64895173086299</v>
      </c>
      <c r="P673" s="302">
        <f>N673</f>
        <v>10219000</v>
      </c>
      <c r="Q673" s="302"/>
      <c r="R673" s="302"/>
      <c r="S673" s="302"/>
      <c r="T673" s="302"/>
      <c r="U673" s="254"/>
      <c r="V673" s="254"/>
    </row>
    <row r="674" spans="1:22" x14ac:dyDescent="0.25">
      <c r="A674" s="254"/>
      <c r="B674" s="243" t="s">
        <v>1891</v>
      </c>
      <c r="C674" s="300" t="s">
        <v>858</v>
      </c>
      <c r="D674" s="321"/>
      <c r="E674" s="322" t="s">
        <v>906</v>
      </c>
      <c r="F674" s="322"/>
      <c r="G674" s="254"/>
      <c r="H674" s="254"/>
      <c r="I674" s="265">
        <v>29710000</v>
      </c>
      <c r="J674" s="254"/>
      <c r="K674" s="254"/>
      <c r="L674" s="254"/>
      <c r="M674" s="254"/>
      <c r="N674" s="265">
        <v>29162500</v>
      </c>
      <c r="O674" s="236"/>
      <c r="P674" s="265">
        <f>N674</f>
        <v>29162500</v>
      </c>
      <c r="Q674" s="265"/>
      <c r="R674" s="265"/>
      <c r="S674" s="265"/>
      <c r="T674" s="265"/>
      <c r="U674" s="254"/>
      <c r="V674" s="254"/>
    </row>
    <row r="675" spans="1:22" x14ac:dyDescent="0.25">
      <c r="A675" s="254"/>
      <c r="B675" s="320"/>
      <c r="C675" s="320"/>
      <c r="D675" s="321"/>
      <c r="E675" s="322"/>
      <c r="F675" s="322"/>
      <c r="G675" s="254"/>
      <c r="H675" s="254"/>
      <c r="I675" s="265"/>
      <c r="J675" s="254"/>
      <c r="K675" s="254"/>
      <c r="L675" s="254"/>
      <c r="M675" s="254"/>
      <c r="N675" s="265"/>
      <c r="O675" s="236"/>
      <c r="P675" s="265"/>
      <c r="Q675" s="265"/>
      <c r="R675" s="265"/>
      <c r="S675" s="265"/>
      <c r="T675" s="265"/>
      <c r="U675" s="254"/>
      <c r="V675" s="254"/>
    </row>
    <row r="676" spans="1:22" ht="22.5" x14ac:dyDescent="0.25">
      <c r="B676" s="234" t="s">
        <v>1892</v>
      </c>
      <c r="C676" s="256"/>
      <c r="D676" s="233"/>
      <c r="E676" s="463" t="s">
        <v>1893</v>
      </c>
      <c r="F676" s="304" t="s">
        <v>1957</v>
      </c>
      <c r="G676" s="254"/>
      <c r="H676" s="254"/>
      <c r="I676" s="258">
        <f t="shared" ref="I676" si="472">I677</f>
        <v>59505000</v>
      </c>
      <c r="J676" s="254"/>
      <c r="K676" s="254"/>
      <c r="L676" s="254"/>
      <c r="M676" s="254"/>
      <c r="N676" s="258">
        <f t="shared" ref="N676:T676" si="473">N677</f>
        <v>56375440</v>
      </c>
      <c r="O676" s="236">
        <f t="shared" ref="O676:O688" si="474">N676/I676*100</f>
        <v>94.740677254012269</v>
      </c>
      <c r="P676" s="258">
        <f t="shared" si="473"/>
        <v>56375440</v>
      </c>
      <c r="Q676" s="258">
        <f t="shared" si="473"/>
        <v>0</v>
      </c>
      <c r="R676" s="258">
        <f t="shared" si="473"/>
        <v>0</v>
      </c>
      <c r="S676" s="258">
        <f t="shared" si="473"/>
        <v>0</v>
      </c>
      <c r="T676" s="258">
        <f t="shared" si="473"/>
        <v>0</v>
      </c>
      <c r="U676" s="254"/>
      <c r="V676" s="254"/>
    </row>
    <row r="677" spans="1:22" x14ac:dyDescent="0.25">
      <c r="B677" s="234" t="s">
        <v>1892</v>
      </c>
      <c r="C677" s="234" t="s">
        <v>320</v>
      </c>
      <c r="D677" s="233"/>
      <c r="E677" s="463" t="s">
        <v>65</v>
      </c>
      <c r="F677" s="304"/>
      <c r="G677" s="254"/>
      <c r="H677" s="254"/>
      <c r="I677" s="258">
        <f>I678+I687+I683</f>
        <v>59505000</v>
      </c>
      <c r="J677" s="254"/>
      <c r="K677" s="254"/>
      <c r="L677" s="254"/>
      <c r="M677" s="254"/>
      <c r="N677" s="258">
        <f>N678+N687+N683</f>
        <v>56375440</v>
      </c>
      <c r="O677" s="236">
        <f t="shared" si="474"/>
        <v>94.740677254012269</v>
      </c>
      <c r="P677" s="258">
        <f t="shared" ref="P677:T677" si="475">P678+P687+P683</f>
        <v>56375440</v>
      </c>
      <c r="Q677" s="258">
        <f t="shared" si="475"/>
        <v>0</v>
      </c>
      <c r="R677" s="258">
        <f t="shared" si="475"/>
        <v>0</v>
      </c>
      <c r="S677" s="258">
        <f t="shared" si="475"/>
        <v>0</v>
      </c>
      <c r="T677" s="258">
        <f t="shared" si="475"/>
        <v>0</v>
      </c>
      <c r="U677" s="254"/>
      <c r="V677" s="254"/>
    </row>
    <row r="678" spans="1:22" x14ac:dyDescent="0.25">
      <c r="B678" s="234" t="s">
        <v>1892</v>
      </c>
      <c r="C678" s="238" t="s">
        <v>321</v>
      </c>
      <c r="D678" s="237"/>
      <c r="E678" s="262" t="s">
        <v>322</v>
      </c>
      <c r="F678" s="314"/>
      <c r="G678" s="254"/>
      <c r="H678" s="254"/>
      <c r="I678" s="263">
        <f>SUM(I679:I682)</f>
        <v>7309000</v>
      </c>
      <c r="J678" s="254"/>
      <c r="K678" s="254"/>
      <c r="L678" s="254"/>
      <c r="M678" s="254"/>
      <c r="N678" s="263">
        <f>SUM(N679:N682)</f>
        <v>7179000</v>
      </c>
      <c r="O678" s="236">
        <f t="shared" si="474"/>
        <v>98.221370912573533</v>
      </c>
      <c r="P678" s="263">
        <f t="shared" ref="P678:T678" si="476">SUM(P679:P682)</f>
        <v>7179000</v>
      </c>
      <c r="Q678" s="263">
        <f t="shared" si="476"/>
        <v>0</v>
      </c>
      <c r="R678" s="263">
        <f t="shared" si="476"/>
        <v>0</v>
      </c>
      <c r="S678" s="263">
        <f t="shared" si="476"/>
        <v>0</v>
      </c>
      <c r="T678" s="263">
        <f t="shared" si="476"/>
        <v>0</v>
      </c>
      <c r="U678" s="254"/>
      <c r="V678" s="254"/>
    </row>
    <row r="679" spans="1:22" x14ac:dyDescent="0.25">
      <c r="B679" s="243" t="s">
        <v>1892</v>
      </c>
      <c r="C679" s="243" t="s">
        <v>323</v>
      </c>
      <c r="D679" s="242"/>
      <c r="E679" s="266" t="s">
        <v>324</v>
      </c>
      <c r="F679" s="297"/>
      <c r="G679" s="254"/>
      <c r="H679" s="254"/>
      <c r="I679" s="265">
        <v>100000</v>
      </c>
      <c r="J679" s="254"/>
      <c r="K679" s="254"/>
      <c r="L679" s="254"/>
      <c r="M679" s="254"/>
      <c r="N679" s="265">
        <v>100000</v>
      </c>
      <c r="O679" s="236">
        <f t="shared" si="474"/>
        <v>100</v>
      </c>
      <c r="P679" s="265">
        <v>100000</v>
      </c>
      <c r="Q679" s="265"/>
      <c r="R679" s="265"/>
      <c r="S679" s="265"/>
      <c r="T679" s="265"/>
      <c r="U679" s="254"/>
      <c r="V679" s="254"/>
    </row>
    <row r="680" spans="1:22" x14ac:dyDescent="0.25">
      <c r="B680" s="243" t="s">
        <v>1892</v>
      </c>
      <c r="C680" s="243" t="s">
        <v>327</v>
      </c>
      <c r="D680" s="242"/>
      <c r="E680" s="266" t="s">
        <v>328</v>
      </c>
      <c r="F680" s="297"/>
      <c r="G680" s="254"/>
      <c r="H680" s="254"/>
      <c r="I680" s="265">
        <v>159000</v>
      </c>
      <c r="J680" s="254"/>
      <c r="K680" s="254"/>
      <c r="L680" s="254"/>
      <c r="M680" s="254"/>
      <c r="N680" s="265">
        <v>104000</v>
      </c>
      <c r="O680" s="236">
        <f t="shared" si="474"/>
        <v>65.408805031446533</v>
      </c>
      <c r="P680" s="265">
        <f>N680</f>
        <v>104000</v>
      </c>
      <c r="Q680" s="265"/>
      <c r="R680" s="265"/>
      <c r="S680" s="265"/>
      <c r="T680" s="265"/>
      <c r="U680" s="254"/>
      <c r="V680" s="254"/>
    </row>
    <row r="681" spans="1:22" ht="17.25" customHeight="1" x14ac:dyDescent="0.25">
      <c r="B681" s="243" t="s">
        <v>1892</v>
      </c>
      <c r="C681" s="243" t="s">
        <v>329</v>
      </c>
      <c r="D681" s="242"/>
      <c r="E681" s="266" t="s">
        <v>330</v>
      </c>
      <c r="F681" s="297"/>
      <c r="G681" s="254"/>
      <c r="H681" s="254"/>
      <c r="I681" s="265">
        <v>6600000</v>
      </c>
      <c r="J681" s="254"/>
      <c r="K681" s="254"/>
      <c r="L681" s="254"/>
      <c r="M681" s="254"/>
      <c r="N681" s="265">
        <v>6600000</v>
      </c>
      <c r="O681" s="236">
        <f t="shared" si="474"/>
        <v>100</v>
      </c>
      <c r="P681" s="265">
        <v>6600000</v>
      </c>
      <c r="Q681" s="265"/>
      <c r="R681" s="265"/>
      <c r="S681" s="265"/>
      <c r="T681" s="265"/>
      <c r="U681" s="254"/>
      <c r="V681" s="254"/>
    </row>
    <row r="682" spans="1:22" ht="15.75" customHeight="1" x14ac:dyDescent="0.25">
      <c r="B682" s="243" t="s">
        <v>1892</v>
      </c>
      <c r="C682" s="243" t="s">
        <v>329</v>
      </c>
      <c r="D682" s="242"/>
      <c r="E682" s="266" t="s">
        <v>1894</v>
      </c>
      <c r="F682" s="297"/>
      <c r="G682" s="254"/>
      <c r="H682" s="254"/>
      <c r="I682" s="265">
        <v>450000</v>
      </c>
      <c r="J682" s="254"/>
      <c r="K682" s="254"/>
      <c r="L682" s="254"/>
      <c r="M682" s="254"/>
      <c r="N682" s="265">
        <v>375000</v>
      </c>
      <c r="O682" s="236">
        <f t="shared" ref="O682:O686" si="477">N682/I682*100</f>
        <v>83.333333333333343</v>
      </c>
      <c r="P682" s="265">
        <f>N682</f>
        <v>375000</v>
      </c>
      <c r="Q682" s="265"/>
      <c r="R682" s="265"/>
      <c r="S682" s="265"/>
      <c r="T682" s="265"/>
      <c r="U682" s="254"/>
      <c r="V682" s="254"/>
    </row>
    <row r="683" spans="1:22" x14ac:dyDescent="0.25">
      <c r="B683" s="234" t="s">
        <v>1892</v>
      </c>
      <c r="C683" s="238" t="s">
        <v>331</v>
      </c>
      <c r="D683" s="237"/>
      <c r="E683" s="262" t="s">
        <v>79</v>
      </c>
      <c r="F683" s="314"/>
      <c r="G683" s="254"/>
      <c r="H683" s="254"/>
      <c r="I683" s="263">
        <f t="shared" ref="I683" si="478">SUM(I684:I686)</f>
        <v>11900000</v>
      </c>
      <c r="J683" s="254"/>
      <c r="K683" s="254"/>
      <c r="L683" s="254"/>
      <c r="M683" s="254"/>
      <c r="N683" s="263">
        <f t="shared" ref="N683:T683" si="479">SUM(N684:N686)</f>
        <v>11900000</v>
      </c>
      <c r="O683" s="236">
        <f t="shared" si="477"/>
        <v>100</v>
      </c>
      <c r="P683" s="263">
        <f t="shared" si="479"/>
        <v>11900000</v>
      </c>
      <c r="Q683" s="263">
        <f t="shared" si="479"/>
        <v>0</v>
      </c>
      <c r="R683" s="263">
        <f t="shared" si="479"/>
        <v>0</v>
      </c>
      <c r="S683" s="263">
        <f t="shared" si="479"/>
        <v>0</v>
      </c>
      <c r="T683" s="263">
        <f t="shared" si="479"/>
        <v>0</v>
      </c>
      <c r="U683" s="254"/>
      <c r="V683" s="254"/>
    </row>
    <row r="684" spans="1:22" ht="25.5" x14ac:dyDescent="0.25">
      <c r="B684" s="243" t="s">
        <v>1892</v>
      </c>
      <c r="C684" s="243" t="s">
        <v>392</v>
      </c>
      <c r="D684" s="242"/>
      <c r="E684" s="266" t="s">
        <v>393</v>
      </c>
      <c r="F684" s="297"/>
      <c r="G684" s="254"/>
      <c r="H684" s="254"/>
      <c r="I684" s="265">
        <v>650000</v>
      </c>
      <c r="J684" s="254"/>
      <c r="K684" s="254"/>
      <c r="L684" s="254"/>
      <c r="M684" s="254"/>
      <c r="N684" s="265">
        <v>650000</v>
      </c>
      <c r="O684" s="236">
        <f t="shared" si="477"/>
        <v>100</v>
      </c>
      <c r="P684" s="265">
        <v>650000</v>
      </c>
      <c r="Q684" s="265"/>
      <c r="R684" s="265"/>
      <c r="S684" s="265"/>
      <c r="T684" s="265"/>
      <c r="U684" s="254"/>
      <c r="V684" s="254"/>
    </row>
    <row r="685" spans="1:22" ht="25.5" x14ac:dyDescent="0.25">
      <c r="B685" s="243" t="s">
        <v>1892</v>
      </c>
      <c r="C685" s="243" t="s">
        <v>428</v>
      </c>
      <c r="D685" s="242"/>
      <c r="E685" s="266" t="s">
        <v>429</v>
      </c>
      <c r="F685" s="297"/>
      <c r="G685" s="254"/>
      <c r="H685" s="254"/>
      <c r="I685" s="265">
        <v>6750000</v>
      </c>
      <c r="J685" s="254"/>
      <c r="K685" s="254"/>
      <c r="L685" s="254"/>
      <c r="M685" s="254"/>
      <c r="N685" s="265">
        <v>6750000</v>
      </c>
      <c r="O685" s="236">
        <f t="shared" si="477"/>
        <v>100</v>
      </c>
      <c r="P685" s="265">
        <v>6750000</v>
      </c>
      <c r="Q685" s="265"/>
      <c r="R685" s="265"/>
      <c r="S685" s="265"/>
      <c r="T685" s="265"/>
      <c r="U685" s="254"/>
      <c r="V685" s="254"/>
    </row>
    <row r="686" spans="1:22" ht="25.5" x14ac:dyDescent="0.25">
      <c r="B686" s="243" t="s">
        <v>1892</v>
      </c>
      <c r="C686" s="243" t="s">
        <v>430</v>
      </c>
      <c r="D686" s="242"/>
      <c r="E686" s="266" t="s">
        <v>431</v>
      </c>
      <c r="F686" s="297"/>
      <c r="G686" s="254"/>
      <c r="H686" s="254"/>
      <c r="I686" s="265">
        <v>4500000</v>
      </c>
      <c r="J686" s="254"/>
      <c r="K686" s="254"/>
      <c r="L686" s="254"/>
      <c r="M686" s="254"/>
      <c r="N686" s="265">
        <v>4500000</v>
      </c>
      <c r="O686" s="236">
        <f t="shared" si="477"/>
        <v>100</v>
      </c>
      <c r="P686" s="265">
        <v>4500000</v>
      </c>
      <c r="Q686" s="265"/>
      <c r="R686" s="265"/>
      <c r="S686" s="265"/>
      <c r="T686" s="265"/>
      <c r="U686" s="254"/>
      <c r="V686" s="254"/>
    </row>
    <row r="687" spans="1:22" ht="25.5" x14ac:dyDescent="0.25">
      <c r="A687" s="219"/>
      <c r="B687" s="234" t="s">
        <v>1892</v>
      </c>
      <c r="C687" s="238" t="s">
        <v>412</v>
      </c>
      <c r="D687" s="233"/>
      <c r="E687" s="262" t="s">
        <v>413</v>
      </c>
      <c r="F687" s="314"/>
      <c r="G687" s="254"/>
      <c r="H687" s="254"/>
      <c r="I687" s="258">
        <f>I688+I689</f>
        <v>40296000</v>
      </c>
      <c r="J687" s="254"/>
      <c r="K687" s="254"/>
      <c r="L687" s="254"/>
      <c r="M687" s="254"/>
      <c r="N687" s="258">
        <f>N688+N689</f>
        <v>37296440</v>
      </c>
      <c r="O687" s="236">
        <f t="shared" si="474"/>
        <v>92.556184236648804</v>
      </c>
      <c r="P687" s="258">
        <f t="shared" ref="P687:T687" si="480">P688+P689</f>
        <v>37296440</v>
      </c>
      <c r="Q687" s="258">
        <f t="shared" si="480"/>
        <v>0</v>
      </c>
      <c r="R687" s="258">
        <f t="shared" si="480"/>
        <v>0</v>
      </c>
      <c r="S687" s="258">
        <f t="shared" si="480"/>
        <v>0</v>
      </c>
      <c r="T687" s="258">
        <f t="shared" si="480"/>
        <v>0</v>
      </c>
      <c r="U687" s="254"/>
      <c r="V687" s="254"/>
    </row>
    <row r="688" spans="1:22" ht="26.25" customHeight="1" x14ac:dyDescent="0.25">
      <c r="B688" s="243" t="s">
        <v>1892</v>
      </c>
      <c r="C688" s="271" t="s">
        <v>510</v>
      </c>
      <c r="D688" s="272"/>
      <c r="E688" s="273" t="s">
        <v>1895</v>
      </c>
      <c r="F688" s="297"/>
      <c r="G688" s="254"/>
      <c r="H688" s="254"/>
      <c r="I688" s="265">
        <v>8321000</v>
      </c>
      <c r="J688" s="254"/>
      <c r="K688" s="254"/>
      <c r="L688" s="254"/>
      <c r="M688" s="254"/>
      <c r="N688" s="265">
        <v>8321000</v>
      </c>
      <c r="O688" s="236">
        <f t="shared" si="474"/>
        <v>100</v>
      </c>
      <c r="P688" s="265">
        <v>8321000</v>
      </c>
      <c r="Q688" s="265"/>
      <c r="R688" s="265"/>
      <c r="S688" s="265"/>
      <c r="T688" s="265"/>
      <c r="U688" s="254"/>
      <c r="V688" s="254"/>
    </row>
    <row r="689" spans="1:22" ht="26.25" customHeight="1" x14ac:dyDescent="0.25">
      <c r="B689" s="243" t="s">
        <v>1892</v>
      </c>
      <c r="C689" s="271" t="s">
        <v>510</v>
      </c>
      <c r="D689" s="272"/>
      <c r="E689" s="273" t="s">
        <v>1896</v>
      </c>
      <c r="F689" s="297"/>
      <c r="G689" s="254"/>
      <c r="H689" s="254"/>
      <c r="I689" s="265">
        <v>31975000</v>
      </c>
      <c r="J689" s="254"/>
      <c r="K689" s="254"/>
      <c r="L689" s="254"/>
      <c r="M689" s="254"/>
      <c r="N689" s="265">
        <v>28975440</v>
      </c>
      <c r="O689" s="236">
        <f t="shared" ref="O689" si="481">N689/I689*100</f>
        <v>90.619046129788899</v>
      </c>
      <c r="P689" s="265">
        <f>N689</f>
        <v>28975440</v>
      </c>
      <c r="Q689" s="265"/>
      <c r="R689" s="265"/>
      <c r="S689" s="265"/>
      <c r="T689" s="265"/>
      <c r="U689" s="254"/>
      <c r="V689" s="254"/>
    </row>
    <row r="690" spans="1:22" x14ac:dyDescent="0.25">
      <c r="A690" s="254"/>
      <c r="B690" s="320"/>
      <c r="C690" s="320"/>
      <c r="D690" s="321"/>
      <c r="E690" s="322"/>
      <c r="F690" s="322"/>
      <c r="G690" s="254"/>
      <c r="H690" s="254"/>
      <c r="I690" s="265"/>
      <c r="J690" s="254"/>
      <c r="K690" s="254"/>
      <c r="L690" s="254"/>
      <c r="M690" s="254"/>
      <c r="N690" s="265"/>
      <c r="O690" s="236"/>
      <c r="P690" s="265"/>
      <c r="Q690" s="265"/>
      <c r="R690" s="265"/>
      <c r="S690" s="265"/>
      <c r="T690" s="265"/>
      <c r="U690" s="254"/>
      <c r="V690" s="254"/>
    </row>
    <row r="691" spans="1:22" ht="22.5" x14ac:dyDescent="0.25">
      <c r="B691" s="234" t="s">
        <v>512</v>
      </c>
      <c r="C691" s="256"/>
      <c r="D691" s="233"/>
      <c r="E691" s="260" t="s">
        <v>1897</v>
      </c>
      <c r="F691" s="304" t="s">
        <v>1958</v>
      </c>
      <c r="G691" s="254"/>
      <c r="H691" s="254"/>
      <c r="I691" s="258">
        <f t="shared" ref="I691" si="482">I692</f>
        <v>2958400</v>
      </c>
      <c r="J691" s="254"/>
      <c r="K691" s="254"/>
      <c r="L691" s="254"/>
      <c r="M691" s="254"/>
      <c r="N691" s="258">
        <f t="shared" ref="N691:T691" si="483">N692</f>
        <v>2958000</v>
      </c>
      <c r="O691" s="236">
        <f t="shared" si="400"/>
        <v>99.986479177934015</v>
      </c>
      <c r="P691" s="258">
        <f t="shared" si="483"/>
        <v>2958000</v>
      </c>
      <c r="Q691" s="258">
        <f t="shared" si="483"/>
        <v>0</v>
      </c>
      <c r="R691" s="258">
        <f t="shared" si="483"/>
        <v>0</v>
      </c>
      <c r="S691" s="258">
        <f t="shared" si="483"/>
        <v>0</v>
      </c>
      <c r="T691" s="258">
        <f t="shared" si="483"/>
        <v>0</v>
      </c>
      <c r="U691" s="254"/>
      <c r="V691" s="254"/>
    </row>
    <row r="692" spans="1:22" x14ac:dyDescent="0.25">
      <c r="B692" s="234" t="s">
        <v>512</v>
      </c>
      <c r="C692" s="234" t="s">
        <v>320</v>
      </c>
      <c r="D692" s="233"/>
      <c r="E692" s="260" t="s">
        <v>65</v>
      </c>
      <c r="F692" s="304"/>
      <c r="G692" s="254"/>
      <c r="H692" s="254"/>
      <c r="I692" s="258">
        <f>I693+I701+I697</f>
        <v>2958400</v>
      </c>
      <c r="J692" s="254"/>
      <c r="K692" s="254"/>
      <c r="L692" s="254"/>
      <c r="M692" s="254"/>
      <c r="N692" s="258">
        <f>N693+N701+N697</f>
        <v>2958000</v>
      </c>
      <c r="O692" s="236">
        <f t="shared" si="400"/>
        <v>99.986479177934015</v>
      </c>
      <c r="P692" s="258">
        <f t="shared" ref="P692:T692" si="484">P693+P701+P697</f>
        <v>2958000</v>
      </c>
      <c r="Q692" s="258">
        <f t="shared" si="484"/>
        <v>0</v>
      </c>
      <c r="R692" s="258">
        <f t="shared" si="484"/>
        <v>0</v>
      </c>
      <c r="S692" s="258">
        <f t="shared" si="484"/>
        <v>0</v>
      </c>
      <c r="T692" s="258">
        <f t="shared" si="484"/>
        <v>0</v>
      </c>
      <c r="U692" s="254"/>
      <c r="V692" s="254"/>
    </row>
    <row r="693" spans="1:22" x14ac:dyDescent="0.25">
      <c r="B693" s="238" t="s">
        <v>512</v>
      </c>
      <c r="C693" s="238" t="s">
        <v>321</v>
      </c>
      <c r="D693" s="237"/>
      <c r="E693" s="262" t="s">
        <v>322</v>
      </c>
      <c r="F693" s="314"/>
      <c r="G693" s="254"/>
      <c r="H693" s="254"/>
      <c r="I693" s="263">
        <f t="shared" ref="I693" si="485">SUM(I694:I696)</f>
        <v>2058400</v>
      </c>
      <c r="J693" s="254"/>
      <c r="K693" s="254"/>
      <c r="L693" s="254"/>
      <c r="M693" s="254"/>
      <c r="N693" s="263">
        <f t="shared" ref="N693:T693" si="486">SUM(N694:N696)</f>
        <v>2058000</v>
      </c>
      <c r="O693" s="236">
        <f t="shared" si="400"/>
        <v>99.980567431014379</v>
      </c>
      <c r="P693" s="263">
        <f t="shared" si="486"/>
        <v>2058000</v>
      </c>
      <c r="Q693" s="263">
        <f t="shared" si="486"/>
        <v>0</v>
      </c>
      <c r="R693" s="263">
        <f t="shared" si="486"/>
        <v>0</v>
      </c>
      <c r="S693" s="263">
        <f t="shared" si="486"/>
        <v>0</v>
      </c>
      <c r="T693" s="263">
        <f t="shared" si="486"/>
        <v>0</v>
      </c>
      <c r="U693" s="254"/>
      <c r="V693" s="254"/>
    </row>
    <row r="694" spans="1:22" x14ac:dyDescent="0.25">
      <c r="B694" s="243" t="s">
        <v>512</v>
      </c>
      <c r="C694" s="243" t="s">
        <v>323</v>
      </c>
      <c r="D694" s="242"/>
      <c r="E694" s="266" t="s">
        <v>324</v>
      </c>
      <c r="F694" s="297"/>
      <c r="G694" s="254"/>
      <c r="H694" s="254"/>
      <c r="I694" s="265">
        <v>0</v>
      </c>
      <c r="J694" s="254"/>
      <c r="K694" s="254"/>
      <c r="L694" s="254"/>
      <c r="M694" s="254"/>
      <c r="N694" s="265">
        <v>0</v>
      </c>
      <c r="O694" s="236" t="e">
        <f t="shared" si="400"/>
        <v>#DIV/0!</v>
      </c>
      <c r="P694" s="265">
        <v>0</v>
      </c>
      <c r="Q694" s="265">
        <v>0</v>
      </c>
      <c r="R694" s="265">
        <v>0</v>
      </c>
      <c r="S694" s="265">
        <v>0</v>
      </c>
      <c r="T694" s="265">
        <v>0</v>
      </c>
      <c r="U694" s="254"/>
      <c r="V694" s="254"/>
    </row>
    <row r="695" spans="1:22" x14ac:dyDescent="0.25">
      <c r="B695" s="243" t="s">
        <v>512</v>
      </c>
      <c r="C695" s="243" t="s">
        <v>327</v>
      </c>
      <c r="D695" s="242"/>
      <c r="E695" s="266" t="s">
        <v>328</v>
      </c>
      <c r="F695" s="297"/>
      <c r="G695" s="254"/>
      <c r="H695" s="254"/>
      <c r="I695" s="265">
        <v>58400</v>
      </c>
      <c r="J695" s="254"/>
      <c r="K695" s="254"/>
      <c r="L695" s="254"/>
      <c r="M695" s="254"/>
      <c r="N695" s="265">
        <v>58000</v>
      </c>
      <c r="O695" s="236">
        <f t="shared" si="400"/>
        <v>99.315068493150676</v>
      </c>
      <c r="P695" s="265">
        <f>N695</f>
        <v>58000</v>
      </c>
      <c r="Q695" s="265"/>
      <c r="R695" s="265"/>
      <c r="S695" s="265"/>
      <c r="T695" s="265"/>
      <c r="U695" s="254"/>
      <c r="V695" s="254"/>
    </row>
    <row r="696" spans="1:22" ht="25.5" x14ac:dyDescent="0.25">
      <c r="B696" s="243" t="s">
        <v>512</v>
      </c>
      <c r="C696" s="243" t="s">
        <v>329</v>
      </c>
      <c r="D696" s="242"/>
      <c r="E696" s="266" t="s">
        <v>330</v>
      </c>
      <c r="F696" s="297"/>
      <c r="G696" s="254"/>
      <c r="H696" s="254"/>
      <c r="I696" s="265">
        <v>2000000</v>
      </c>
      <c r="J696" s="254"/>
      <c r="K696" s="254"/>
      <c r="L696" s="254"/>
      <c r="M696" s="254"/>
      <c r="N696" s="265">
        <v>2000000</v>
      </c>
      <c r="O696" s="236">
        <f t="shared" ref="O696:O775" si="487">N696/I696*100</f>
        <v>100</v>
      </c>
      <c r="P696" s="265">
        <v>2000000</v>
      </c>
      <c r="Q696" s="265"/>
      <c r="R696" s="265"/>
      <c r="S696" s="265"/>
      <c r="T696" s="265"/>
      <c r="U696" s="254"/>
      <c r="V696" s="254"/>
    </row>
    <row r="697" spans="1:22" ht="13.5" customHeight="1" x14ac:dyDescent="0.25">
      <c r="B697" s="234" t="s">
        <v>1892</v>
      </c>
      <c r="C697" s="238" t="s">
        <v>331</v>
      </c>
      <c r="D697" s="237"/>
      <c r="E697" s="262" t="s">
        <v>79</v>
      </c>
      <c r="F697" s="314"/>
      <c r="G697" s="254"/>
      <c r="H697" s="254"/>
      <c r="I697" s="263">
        <f t="shared" ref="I697" si="488">SUM(I698:I700)</f>
        <v>900000</v>
      </c>
      <c r="J697" s="254"/>
      <c r="K697" s="254"/>
      <c r="L697" s="254"/>
      <c r="M697" s="254"/>
      <c r="N697" s="263">
        <f t="shared" ref="N697:T697" si="489">SUM(N698:N700)</f>
        <v>900000</v>
      </c>
      <c r="O697" s="236">
        <f t="shared" si="487"/>
        <v>100</v>
      </c>
      <c r="P697" s="263">
        <f t="shared" si="489"/>
        <v>900000</v>
      </c>
      <c r="Q697" s="263">
        <f t="shared" si="489"/>
        <v>0</v>
      </c>
      <c r="R697" s="263">
        <f t="shared" si="489"/>
        <v>0</v>
      </c>
      <c r="S697" s="263">
        <f t="shared" si="489"/>
        <v>0</v>
      </c>
      <c r="T697" s="263">
        <f t="shared" si="489"/>
        <v>0</v>
      </c>
      <c r="U697" s="254"/>
      <c r="V697" s="254"/>
    </row>
    <row r="698" spans="1:22" ht="25.5" hidden="1" x14ac:dyDescent="0.25">
      <c r="B698" s="243" t="s">
        <v>1892</v>
      </c>
      <c r="C698" s="243" t="s">
        <v>392</v>
      </c>
      <c r="D698" s="242"/>
      <c r="E698" s="266" t="s">
        <v>393</v>
      </c>
      <c r="F698" s="297"/>
      <c r="G698" s="254"/>
      <c r="H698" s="254"/>
      <c r="I698" s="265">
        <v>0</v>
      </c>
      <c r="J698" s="254"/>
      <c r="K698" s="254"/>
      <c r="L698" s="254"/>
      <c r="M698" s="254"/>
      <c r="N698" s="265">
        <v>0</v>
      </c>
      <c r="O698" s="236" t="e">
        <f t="shared" si="487"/>
        <v>#DIV/0!</v>
      </c>
      <c r="P698" s="265">
        <v>0</v>
      </c>
      <c r="Q698" s="265">
        <v>0</v>
      </c>
      <c r="R698" s="265">
        <v>0</v>
      </c>
      <c r="S698" s="265">
        <v>0</v>
      </c>
      <c r="T698" s="265">
        <v>0</v>
      </c>
      <c r="U698" s="254"/>
      <c r="V698" s="254"/>
    </row>
    <row r="699" spans="1:22" ht="28.5" customHeight="1" x14ac:dyDescent="0.25">
      <c r="B699" s="243" t="s">
        <v>1892</v>
      </c>
      <c r="C699" s="243" t="s">
        <v>428</v>
      </c>
      <c r="D699" s="242"/>
      <c r="E699" s="266" t="s">
        <v>429</v>
      </c>
      <c r="F699" s="297"/>
      <c r="G699" s="254"/>
      <c r="H699" s="254"/>
      <c r="I699" s="265">
        <v>900000</v>
      </c>
      <c r="J699" s="254"/>
      <c r="K699" s="254"/>
      <c r="L699" s="254"/>
      <c r="M699" s="254"/>
      <c r="N699" s="265">
        <v>900000</v>
      </c>
      <c r="O699" s="236">
        <f t="shared" si="487"/>
        <v>100</v>
      </c>
      <c r="P699" s="265">
        <v>900000</v>
      </c>
      <c r="Q699" s="265"/>
      <c r="R699" s="265"/>
      <c r="S699" s="265"/>
      <c r="T699" s="265"/>
      <c r="U699" s="254"/>
      <c r="V699" s="254"/>
    </row>
    <row r="700" spans="1:22" ht="25.5" hidden="1" x14ac:dyDescent="0.25">
      <c r="B700" s="243" t="s">
        <v>1892</v>
      </c>
      <c r="C700" s="243" t="s">
        <v>430</v>
      </c>
      <c r="D700" s="242"/>
      <c r="E700" s="266" t="s">
        <v>431</v>
      </c>
      <c r="F700" s="297"/>
      <c r="G700" s="254"/>
      <c r="H700" s="254"/>
      <c r="I700" s="265">
        <v>0</v>
      </c>
      <c r="J700" s="254"/>
      <c r="K700" s="254"/>
      <c r="L700" s="254"/>
      <c r="M700" s="254"/>
      <c r="N700" s="265">
        <v>0</v>
      </c>
      <c r="O700" s="236" t="e">
        <f t="shared" si="487"/>
        <v>#DIV/0!</v>
      </c>
      <c r="P700" s="265">
        <v>0</v>
      </c>
      <c r="Q700" s="265">
        <v>0</v>
      </c>
      <c r="R700" s="265">
        <v>0</v>
      </c>
      <c r="S700" s="265">
        <v>0</v>
      </c>
      <c r="T700" s="265">
        <v>0</v>
      </c>
      <c r="U700" s="254"/>
      <c r="V700" s="254"/>
    </row>
    <row r="701" spans="1:22" ht="25.5" hidden="1" x14ac:dyDescent="0.25">
      <c r="A701" s="219"/>
      <c r="B701" s="238" t="s">
        <v>512</v>
      </c>
      <c r="C701" s="238" t="s">
        <v>412</v>
      </c>
      <c r="D701" s="233"/>
      <c r="E701" s="262" t="s">
        <v>413</v>
      </c>
      <c r="F701" s="314"/>
      <c r="G701" s="254"/>
      <c r="H701" s="254"/>
      <c r="I701" s="258">
        <f t="shared" ref="I701" si="490">I702</f>
        <v>0</v>
      </c>
      <c r="J701" s="254"/>
      <c r="K701" s="254"/>
      <c r="L701" s="254"/>
      <c r="M701" s="254"/>
      <c r="N701" s="258">
        <f t="shared" ref="N701:T701" si="491">N702</f>
        <v>0</v>
      </c>
      <c r="O701" s="236" t="e">
        <f t="shared" si="487"/>
        <v>#DIV/0!</v>
      </c>
      <c r="P701" s="258">
        <f t="shared" si="491"/>
        <v>0</v>
      </c>
      <c r="Q701" s="258">
        <f t="shared" si="491"/>
        <v>0</v>
      </c>
      <c r="R701" s="258">
        <f t="shared" si="491"/>
        <v>0</v>
      </c>
      <c r="S701" s="258">
        <f t="shared" si="491"/>
        <v>0</v>
      </c>
      <c r="T701" s="258">
        <f t="shared" si="491"/>
        <v>0</v>
      </c>
      <c r="U701" s="254"/>
      <c r="V701" s="254"/>
    </row>
    <row r="702" spans="1:22" ht="24" hidden="1" customHeight="1" x14ac:dyDescent="0.25">
      <c r="B702" s="271" t="s">
        <v>512</v>
      </c>
      <c r="C702" s="271" t="s">
        <v>510</v>
      </c>
      <c r="D702" s="272"/>
      <c r="E702" s="273" t="s">
        <v>511</v>
      </c>
      <c r="F702" s="297"/>
      <c r="G702" s="254"/>
      <c r="H702" s="254"/>
      <c r="I702" s="265"/>
      <c r="J702" s="254"/>
      <c r="K702" s="254"/>
      <c r="L702" s="254"/>
      <c r="M702" s="254"/>
      <c r="N702" s="265"/>
      <c r="O702" s="236" t="e">
        <f t="shared" si="487"/>
        <v>#DIV/0!</v>
      </c>
      <c r="P702" s="265"/>
      <c r="Q702" s="265"/>
      <c r="R702" s="265"/>
      <c r="S702" s="265"/>
      <c r="T702" s="265"/>
      <c r="U702" s="254"/>
      <c r="V702" s="254"/>
    </row>
    <row r="703" spans="1:22" x14ac:dyDescent="0.25">
      <c r="A703" s="254"/>
      <c r="B703" s="320"/>
      <c r="C703" s="320"/>
      <c r="D703" s="321"/>
      <c r="E703" s="322"/>
      <c r="F703" s="322"/>
      <c r="G703" s="254"/>
      <c r="H703" s="254"/>
      <c r="I703" s="265"/>
      <c r="J703" s="254"/>
      <c r="K703" s="254"/>
      <c r="L703" s="254"/>
      <c r="M703" s="254"/>
      <c r="N703" s="265"/>
      <c r="O703" s="236"/>
      <c r="P703" s="265"/>
      <c r="Q703" s="265"/>
      <c r="R703" s="265"/>
      <c r="S703" s="265"/>
      <c r="T703" s="265"/>
      <c r="U703" s="254"/>
      <c r="V703" s="254"/>
    </row>
    <row r="704" spans="1:22" x14ac:dyDescent="0.25">
      <c r="B704" s="283" t="s">
        <v>513</v>
      </c>
      <c r="C704" s="287"/>
      <c r="D704" s="298" t="s">
        <v>113</v>
      </c>
      <c r="E704" s="299"/>
      <c r="F704" s="469"/>
      <c r="G704" s="254"/>
      <c r="H704" s="254"/>
      <c r="I704" s="258">
        <f t="shared" ref="I704:I705" si="492">I705</f>
        <v>0</v>
      </c>
      <c r="J704" s="254"/>
      <c r="K704" s="254"/>
      <c r="L704" s="254"/>
      <c r="M704" s="254"/>
      <c r="N704" s="258">
        <f t="shared" ref="N704:T705" si="493">N705</f>
        <v>0</v>
      </c>
      <c r="O704" s="236" t="e">
        <f t="shared" si="487"/>
        <v>#DIV/0!</v>
      </c>
      <c r="P704" s="258">
        <f t="shared" si="493"/>
        <v>0</v>
      </c>
      <c r="Q704" s="258">
        <f t="shared" si="493"/>
        <v>0</v>
      </c>
      <c r="R704" s="258">
        <f t="shared" si="493"/>
        <v>0</v>
      </c>
      <c r="S704" s="258">
        <f t="shared" si="493"/>
        <v>0</v>
      </c>
      <c r="T704" s="258">
        <f t="shared" si="493"/>
        <v>0</v>
      </c>
      <c r="U704" s="254"/>
      <c r="V704" s="254"/>
    </row>
    <row r="705" spans="2:22" ht="22.5" hidden="1" x14ac:dyDescent="0.25">
      <c r="B705" s="234" t="s">
        <v>514</v>
      </c>
      <c r="C705" s="256"/>
      <c r="D705" s="233"/>
      <c r="E705" s="260" t="s">
        <v>515</v>
      </c>
      <c r="F705" s="304"/>
      <c r="G705" s="254"/>
      <c r="H705" s="254"/>
      <c r="I705" s="258">
        <f t="shared" si="492"/>
        <v>0</v>
      </c>
      <c r="J705" s="254"/>
      <c r="K705" s="254"/>
      <c r="L705" s="254"/>
      <c r="M705" s="254"/>
      <c r="N705" s="258">
        <f t="shared" si="493"/>
        <v>0</v>
      </c>
      <c r="O705" s="236" t="e">
        <f t="shared" si="487"/>
        <v>#DIV/0!</v>
      </c>
      <c r="P705" s="258">
        <f t="shared" si="493"/>
        <v>0</v>
      </c>
      <c r="Q705" s="258">
        <f t="shared" si="493"/>
        <v>0</v>
      </c>
      <c r="R705" s="258">
        <f t="shared" si="493"/>
        <v>0</v>
      </c>
      <c r="S705" s="258">
        <f t="shared" si="493"/>
        <v>0</v>
      </c>
      <c r="T705" s="258">
        <f t="shared" si="493"/>
        <v>0</v>
      </c>
      <c r="U705" s="254"/>
      <c r="V705" s="254"/>
    </row>
    <row r="706" spans="2:22" hidden="1" x14ac:dyDescent="0.25">
      <c r="B706" s="234" t="s">
        <v>514</v>
      </c>
      <c r="C706" s="234" t="s">
        <v>320</v>
      </c>
      <c r="D706" s="233"/>
      <c r="E706" s="260" t="s">
        <v>65</v>
      </c>
      <c r="F706" s="304"/>
      <c r="G706" s="254"/>
      <c r="H706" s="254"/>
      <c r="I706" s="258">
        <f t="shared" ref="I706" si="494">I707+I710+I713</f>
        <v>0</v>
      </c>
      <c r="J706" s="254"/>
      <c r="K706" s="254"/>
      <c r="L706" s="254"/>
      <c r="M706" s="254"/>
      <c r="N706" s="258">
        <f t="shared" ref="N706:T706" si="495">N707+N710+N713</f>
        <v>0</v>
      </c>
      <c r="O706" s="236" t="e">
        <f t="shared" si="487"/>
        <v>#DIV/0!</v>
      </c>
      <c r="P706" s="258">
        <f t="shared" si="495"/>
        <v>0</v>
      </c>
      <c r="Q706" s="258">
        <f t="shared" si="495"/>
        <v>0</v>
      </c>
      <c r="R706" s="258">
        <f t="shared" si="495"/>
        <v>0</v>
      </c>
      <c r="S706" s="258">
        <f t="shared" si="495"/>
        <v>0</v>
      </c>
      <c r="T706" s="258">
        <f t="shared" si="495"/>
        <v>0</v>
      </c>
      <c r="U706" s="254"/>
      <c r="V706" s="254"/>
    </row>
    <row r="707" spans="2:22" hidden="1" x14ac:dyDescent="0.25">
      <c r="B707" s="238" t="s">
        <v>514</v>
      </c>
      <c r="C707" s="238" t="s">
        <v>321</v>
      </c>
      <c r="D707" s="237"/>
      <c r="E707" s="262" t="s">
        <v>322</v>
      </c>
      <c r="F707" s="314"/>
      <c r="G707" s="254"/>
      <c r="H707" s="254"/>
      <c r="I707" s="263">
        <f t="shared" ref="I707" si="496">SUM(I708:I709)</f>
        <v>0</v>
      </c>
      <c r="J707" s="254"/>
      <c r="K707" s="254"/>
      <c r="L707" s="254"/>
      <c r="M707" s="254"/>
      <c r="N707" s="263">
        <f t="shared" ref="N707:T707" si="497">SUM(N708:N709)</f>
        <v>0</v>
      </c>
      <c r="O707" s="236" t="e">
        <f t="shared" si="487"/>
        <v>#DIV/0!</v>
      </c>
      <c r="P707" s="263">
        <f t="shared" si="497"/>
        <v>0</v>
      </c>
      <c r="Q707" s="263">
        <f t="shared" si="497"/>
        <v>0</v>
      </c>
      <c r="R707" s="263">
        <f t="shared" si="497"/>
        <v>0</v>
      </c>
      <c r="S707" s="263">
        <f t="shared" si="497"/>
        <v>0</v>
      </c>
      <c r="T707" s="263">
        <f t="shared" si="497"/>
        <v>0</v>
      </c>
      <c r="U707" s="254"/>
      <c r="V707" s="254"/>
    </row>
    <row r="708" spans="2:22" hidden="1" x14ac:dyDescent="0.25">
      <c r="B708" s="243" t="s">
        <v>514</v>
      </c>
      <c r="C708" s="243" t="s">
        <v>327</v>
      </c>
      <c r="D708" s="242"/>
      <c r="E708" s="266" t="s">
        <v>328</v>
      </c>
      <c r="F708" s="297"/>
      <c r="G708" s="254"/>
      <c r="H708" s="254"/>
      <c r="I708" s="265">
        <v>0</v>
      </c>
      <c r="J708" s="254"/>
      <c r="K708" s="254"/>
      <c r="L708" s="254"/>
      <c r="M708" s="254"/>
      <c r="N708" s="265">
        <v>0</v>
      </c>
      <c r="O708" s="236" t="e">
        <f t="shared" si="487"/>
        <v>#DIV/0!</v>
      </c>
      <c r="P708" s="265">
        <v>0</v>
      </c>
      <c r="Q708" s="265">
        <v>0</v>
      </c>
      <c r="R708" s="265">
        <v>0</v>
      </c>
      <c r="S708" s="265">
        <v>0</v>
      </c>
      <c r="T708" s="265">
        <v>0</v>
      </c>
      <c r="U708" s="254"/>
      <c r="V708" s="254"/>
    </row>
    <row r="709" spans="2:22" ht="25.5" hidden="1" x14ac:dyDescent="0.25">
      <c r="B709" s="243" t="s">
        <v>514</v>
      </c>
      <c r="C709" s="243" t="s">
        <v>329</v>
      </c>
      <c r="D709" s="242"/>
      <c r="E709" s="266" t="s">
        <v>330</v>
      </c>
      <c r="F709" s="297"/>
      <c r="G709" s="254"/>
      <c r="H709" s="254"/>
      <c r="I709" s="265">
        <v>0</v>
      </c>
      <c r="J709" s="254"/>
      <c r="K709" s="254"/>
      <c r="L709" s="254"/>
      <c r="M709" s="254"/>
      <c r="N709" s="265">
        <v>0</v>
      </c>
      <c r="O709" s="236" t="e">
        <f t="shared" si="487"/>
        <v>#DIV/0!</v>
      </c>
      <c r="P709" s="265">
        <v>0</v>
      </c>
      <c r="Q709" s="265">
        <v>0</v>
      </c>
      <c r="R709" s="265">
        <v>0</v>
      </c>
      <c r="S709" s="265">
        <v>0</v>
      </c>
      <c r="T709" s="265">
        <v>0</v>
      </c>
      <c r="U709" s="254"/>
      <c r="V709" s="254"/>
    </row>
    <row r="710" spans="2:22" hidden="1" x14ac:dyDescent="0.25">
      <c r="B710" s="238" t="s">
        <v>514</v>
      </c>
      <c r="C710" s="238" t="s">
        <v>331</v>
      </c>
      <c r="D710" s="237"/>
      <c r="E710" s="262" t="s">
        <v>79</v>
      </c>
      <c r="F710" s="314"/>
      <c r="G710" s="254"/>
      <c r="H710" s="254"/>
      <c r="I710" s="263">
        <f t="shared" ref="I710" si="498">SUM(I711:I712)</f>
        <v>0</v>
      </c>
      <c r="J710" s="254"/>
      <c r="K710" s="254"/>
      <c r="L710" s="254"/>
      <c r="M710" s="254"/>
      <c r="N710" s="263">
        <f t="shared" ref="N710:T710" si="499">SUM(N711:N712)</f>
        <v>0</v>
      </c>
      <c r="O710" s="236" t="e">
        <f t="shared" si="487"/>
        <v>#DIV/0!</v>
      </c>
      <c r="P710" s="263">
        <f t="shared" si="499"/>
        <v>0</v>
      </c>
      <c r="Q710" s="263">
        <f t="shared" si="499"/>
        <v>0</v>
      </c>
      <c r="R710" s="263">
        <f t="shared" si="499"/>
        <v>0</v>
      </c>
      <c r="S710" s="263">
        <f t="shared" si="499"/>
        <v>0</v>
      </c>
      <c r="T710" s="263">
        <f t="shared" si="499"/>
        <v>0</v>
      </c>
      <c r="U710" s="254"/>
      <c r="V710" s="254"/>
    </row>
    <row r="711" spans="2:22" ht="25.5" hidden="1" x14ac:dyDescent="0.25">
      <c r="B711" s="243" t="s">
        <v>514</v>
      </c>
      <c r="C711" s="243" t="s">
        <v>428</v>
      </c>
      <c r="D711" s="242"/>
      <c r="E711" s="266" t="s">
        <v>429</v>
      </c>
      <c r="F711" s="297"/>
      <c r="G711" s="254"/>
      <c r="H711" s="254"/>
      <c r="I711" s="265">
        <v>0</v>
      </c>
      <c r="J711" s="254"/>
      <c r="K711" s="254"/>
      <c r="L711" s="254"/>
      <c r="M711" s="254"/>
      <c r="N711" s="265">
        <v>0</v>
      </c>
      <c r="O711" s="236" t="e">
        <f t="shared" si="487"/>
        <v>#DIV/0!</v>
      </c>
      <c r="P711" s="265">
        <v>0</v>
      </c>
      <c r="Q711" s="265">
        <v>0</v>
      </c>
      <c r="R711" s="265">
        <v>0</v>
      </c>
      <c r="S711" s="265">
        <v>0</v>
      </c>
      <c r="T711" s="265">
        <v>0</v>
      </c>
      <c r="U711" s="254"/>
      <c r="V711" s="254"/>
    </row>
    <row r="712" spans="2:22" ht="25.5" hidden="1" x14ac:dyDescent="0.25">
      <c r="B712" s="243" t="s">
        <v>514</v>
      </c>
      <c r="C712" s="243" t="s">
        <v>430</v>
      </c>
      <c r="D712" s="242"/>
      <c r="E712" s="266" t="s">
        <v>431</v>
      </c>
      <c r="F712" s="297"/>
      <c r="G712" s="254"/>
      <c r="H712" s="254"/>
      <c r="I712" s="265">
        <v>0</v>
      </c>
      <c r="J712" s="254"/>
      <c r="K712" s="254"/>
      <c r="L712" s="254"/>
      <c r="M712" s="254"/>
      <c r="N712" s="265">
        <v>0</v>
      </c>
      <c r="O712" s="236" t="e">
        <f t="shared" si="487"/>
        <v>#DIV/0!</v>
      </c>
      <c r="P712" s="265">
        <v>0</v>
      </c>
      <c r="Q712" s="265">
        <v>0</v>
      </c>
      <c r="R712" s="265">
        <v>0</v>
      </c>
      <c r="S712" s="265">
        <v>0</v>
      </c>
      <c r="T712" s="265">
        <v>0</v>
      </c>
      <c r="U712" s="254"/>
      <c r="V712" s="254"/>
    </row>
    <row r="713" spans="2:22" ht="25.5" hidden="1" x14ac:dyDescent="0.25">
      <c r="B713" s="238" t="s">
        <v>514</v>
      </c>
      <c r="C713" s="238" t="s">
        <v>412</v>
      </c>
      <c r="D713" s="237"/>
      <c r="E713" s="262" t="s">
        <v>413</v>
      </c>
      <c r="F713" s="314"/>
      <c r="G713" s="254"/>
      <c r="H713" s="254"/>
      <c r="I713" s="263">
        <f t="shared" ref="I713" si="500">SUM(I714:I714)</f>
        <v>0</v>
      </c>
      <c r="J713" s="254"/>
      <c r="K713" s="254"/>
      <c r="L713" s="254"/>
      <c r="M713" s="254"/>
      <c r="N713" s="263">
        <f t="shared" ref="N713:T713" si="501">SUM(N714:N714)</f>
        <v>0</v>
      </c>
      <c r="O713" s="236" t="e">
        <f t="shared" si="487"/>
        <v>#DIV/0!</v>
      </c>
      <c r="P713" s="263">
        <f t="shared" si="501"/>
        <v>0</v>
      </c>
      <c r="Q713" s="263">
        <f t="shared" si="501"/>
        <v>0</v>
      </c>
      <c r="R713" s="263">
        <f t="shared" si="501"/>
        <v>0</v>
      </c>
      <c r="S713" s="263">
        <f t="shared" si="501"/>
        <v>0</v>
      </c>
      <c r="T713" s="263">
        <f t="shared" si="501"/>
        <v>0</v>
      </c>
      <c r="U713" s="254"/>
      <c r="V713" s="254"/>
    </row>
    <row r="714" spans="2:22" ht="25.5" hidden="1" x14ac:dyDescent="0.25">
      <c r="B714" s="243" t="s">
        <v>514</v>
      </c>
      <c r="C714" s="243" t="s">
        <v>894</v>
      </c>
      <c r="D714" s="242"/>
      <c r="E714" s="266" t="s">
        <v>922</v>
      </c>
      <c r="F714" s="297"/>
      <c r="G714" s="254"/>
      <c r="H714" s="254"/>
      <c r="I714" s="265">
        <v>0</v>
      </c>
      <c r="J714" s="254"/>
      <c r="K714" s="254"/>
      <c r="L714" s="254"/>
      <c r="M714" s="254"/>
      <c r="N714" s="265">
        <v>0</v>
      </c>
      <c r="O714" s="236" t="e">
        <f t="shared" si="487"/>
        <v>#DIV/0!</v>
      </c>
      <c r="P714" s="265">
        <v>0</v>
      </c>
      <c r="Q714" s="265">
        <v>0</v>
      </c>
      <c r="R714" s="265">
        <v>0</v>
      </c>
      <c r="S714" s="265">
        <v>0</v>
      </c>
      <c r="T714" s="265">
        <v>0</v>
      </c>
      <c r="U714" s="254"/>
      <c r="V714" s="254"/>
    </row>
    <row r="715" spans="2:22" x14ac:dyDescent="0.25">
      <c r="B715" s="243"/>
      <c r="C715" s="243"/>
      <c r="D715" s="242"/>
      <c r="E715" s="264"/>
      <c r="F715" s="295"/>
      <c r="G715" s="254"/>
      <c r="H715" s="254"/>
      <c r="I715" s="265"/>
      <c r="J715" s="254"/>
      <c r="K715" s="254"/>
      <c r="L715" s="254"/>
      <c r="M715" s="254"/>
      <c r="N715" s="265"/>
      <c r="O715" s="236"/>
      <c r="P715" s="265"/>
      <c r="Q715" s="265"/>
      <c r="R715" s="265"/>
      <c r="S715" s="265"/>
      <c r="T715" s="265"/>
      <c r="U715" s="254"/>
      <c r="V715" s="254"/>
    </row>
    <row r="716" spans="2:22" x14ac:dyDescent="0.25">
      <c r="B716" s="234" t="s">
        <v>516</v>
      </c>
      <c r="C716" s="256"/>
      <c r="D716" s="235" t="s">
        <v>517</v>
      </c>
      <c r="E716" s="257"/>
      <c r="F716" s="469"/>
      <c r="G716" s="254"/>
      <c r="H716" s="254"/>
      <c r="I716" s="258">
        <f t="shared" ref="I716:I717" si="502">I717</f>
        <v>2890000</v>
      </c>
      <c r="J716" s="254"/>
      <c r="K716" s="254"/>
      <c r="L716" s="254"/>
      <c r="M716" s="254"/>
      <c r="N716" s="258">
        <f t="shared" ref="N716:T717" si="503">N717</f>
        <v>2890000</v>
      </c>
      <c r="O716" s="236">
        <f t="shared" si="487"/>
        <v>100</v>
      </c>
      <c r="P716" s="258">
        <f t="shared" si="503"/>
        <v>2890000</v>
      </c>
      <c r="Q716" s="258">
        <f t="shared" si="503"/>
        <v>0</v>
      </c>
      <c r="R716" s="258">
        <f t="shared" si="503"/>
        <v>0</v>
      </c>
      <c r="S716" s="258">
        <f t="shared" si="503"/>
        <v>0</v>
      </c>
      <c r="T716" s="258">
        <f t="shared" si="503"/>
        <v>0</v>
      </c>
      <c r="U716" s="254"/>
      <c r="V716" s="254"/>
    </row>
    <row r="717" spans="2:22" ht="33.75" x14ac:dyDescent="0.25">
      <c r="B717" s="234" t="s">
        <v>923</v>
      </c>
      <c r="C717" s="256"/>
      <c r="D717" s="233"/>
      <c r="E717" s="260" t="s">
        <v>924</v>
      </c>
      <c r="F717" s="304" t="s">
        <v>1959</v>
      </c>
      <c r="G717" s="254"/>
      <c r="H717" s="254"/>
      <c r="I717" s="258">
        <f t="shared" si="502"/>
        <v>2890000</v>
      </c>
      <c r="J717" s="254"/>
      <c r="K717" s="254"/>
      <c r="L717" s="254"/>
      <c r="M717" s="254"/>
      <c r="N717" s="258">
        <f t="shared" si="503"/>
        <v>2890000</v>
      </c>
      <c r="O717" s="236">
        <f t="shared" si="487"/>
        <v>100</v>
      </c>
      <c r="P717" s="258">
        <f t="shared" si="503"/>
        <v>2890000</v>
      </c>
      <c r="Q717" s="258">
        <f t="shared" si="503"/>
        <v>0</v>
      </c>
      <c r="R717" s="258">
        <f t="shared" si="503"/>
        <v>0</v>
      </c>
      <c r="S717" s="258">
        <f t="shared" si="503"/>
        <v>0</v>
      </c>
      <c r="T717" s="258">
        <f t="shared" si="503"/>
        <v>0</v>
      </c>
      <c r="U717" s="254"/>
      <c r="V717" s="254"/>
    </row>
    <row r="718" spans="2:22" x14ac:dyDescent="0.25">
      <c r="B718" s="234" t="s">
        <v>923</v>
      </c>
      <c r="C718" s="234" t="s">
        <v>320</v>
      </c>
      <c r="D718" s="233"/>
      <c r="E718" s="261" t="s">
        <v>65</v>
      </c>
      <c r="F718" s="310"/>
      <c r="G718" s="254"/>
      <c r="H718" s="254"/>
      <c r="I718" s="258">
        <f t="shared" ref="I718" si="504">I719+I723</f>
        <v>2890000</v>
      </c>
      <c r="J718" s="254"/>
      <c r="K718" s="254"/>
      <c r="L718" s="254"/>
      <c r="M718" s="254"/>
      <c r="N718" s="258">
        <f t="shared" ref="N718:T718" si="505">N719+N723</f>
        <v>2890000</v>
      </c>
      <c r="O718" s="236">
        <f t="shared" si="487"/>
        <v>100</v>
      </c>
      <c r="P718" s="258">
        <f t="shared" si="505"/>
        <v>2890000</v>
      </c>
      <c r="Q718" s="258">
        <f t="shared" si="505"/>
        <v>0</v>
      </c>
      <c r="R718" s="258">
        <f t="shared" si="505"/>
        <v>0</v>
      </c>
      <c r="S718" s="258">
        <f t="shared" si="505"/>
        <v>0</v>
      </c>
      <c r="T718" s="258">
        <f t="shared" si="505"/>
        <v>0</v>
      </c>
      <c r="U718" s="254"/>
      <c r="V718" s="254"/>
    </row>
    <row r="719" spans="2:22" x14ac:dyDescent="0.25">
      <c r="B719" s="238" t="s">
        <v>923</v>
      </c>
      <c r="C719" s="238" t="s">
        <v>321</v>
      </c>
      <c r="D719" s="237"/>
      <c r="E719" s="262" t="s">
        <v>322</v>
      </c>
      <c r="F719" s="314"/>
      <c r="G719" s="254"/>
      <c r="H719" s="254"/>
      <c r="I719" s="263">
        <f t="shared" ref="I719" si="506">SUM(I720:I722)</f>
        <v>1465000</v>
      </c>
      <c r="J719" s="254"/>
      <c r="K719" s="254"/>
      <c r="L719" s="254"/>
      <c r="M719" s="254"/>
      <c r="N719" s="263">
        <f t="shared" ref="N719:T719" si="507">SUM(N720:N722)</f>
        <v>1465000</v>
      </c>
      <c r="O719" s="236">
        <f t="shared" si="487"/>
        <v>100</v>
      </c>
      <c r="P719" s="263">
        <f t="shared" si="507"/>
        <v>1465000</v>
      </c>
      <c r="Q719" s="263">
        <f t="shared" si="507"/>
        <v>0</v>
      </c>
      <c r="R719" s="263">
        <f t="shared" si="507"/>
        <v>0</v>
      </c>
      <c r="S719" s="263">
        <f t="shared" si="507"/>
        <v>0</v>
      </c>
      <c r="T719" s="263">
        <f t="shared" si="507"/>
        <v>0</v>
      </c>
      <c r="U719" s="254"/>
      <c r="V719" s="254"/>
    </row>
    <row r="720" spans="2:22" x14ac:dyDescent="0.25">
      <c r="B720" s="243" t="s">
        <v>923</v>
      </c>
      <c r="C720" s="243" t="s">
        <v>327</v>
      </c>
      <c r="D720" s="242"/>
      <c r="E720" s="266" t="s">
        <v>328</v>
      </c>
      <c r="F720" s="297"/>
      <c r="G720" s="254"/>
      <c r="H720" s="254"/>
      <c r="I720" s="265">
        <v>50000</v>
      </c>
      <c r="J720" s="254"/>
      <c r="K720" s="254"/>
      <c r="L720" s="254"/>
      <c r="M720" s="254"/>
      <c r="N720" s="265">
        <v>50000</v>
      </c>
      <c r="O720" s="236">
        <f t="shared" si="487"/>
        <v>100</v>
      </c>
      <c r="P720" s="265">
        <v>50000</v>
      </c>
      <c r="Q720" s="265"/>
      <c r="R720" s="265"/>
      <c r="S720" s="265"/>
      <c r="T720" s="265"/>
      <c r="U720" s="254"/>
      <c r="V720" s="254"/>
    </row>
    <row r="721" spans="2:22" ht="25.5" x14ac:dyDescent="0.25">
      <c r="B721" s="243" t="s">
        <v>923</v>
      </c>
      <c r="C721" s="243" t="s">
        <v>329</v>
      </c>
      <c r="D721" s="242"/>
      <c r="E721" s="266" t="s">
        <v>330</v>
      </c>
      <c r="F721" s="297"/>
      <c r="G721" s="254"/>
      <c r="H721" s="254"/>
      <c r="I721" s="265">
        <v>1340000</v>
      </c>
      <c r="J721" s="254"/>
      <c r="K721" s="254"/>
      <c r="L721" s="254"/>
      <c r="M721" s="254"/>
      <c r="N721" s="265">
        <v>1340000</v>
      </c>
      <c r="O721" s="236">
        <f t="shared" si="487"/>
        <v>100</v>
      </c>
      <c r="P721" s="265">
        <v>1340000</v>
      </c>
      <c r="Q721" s="265"/>
      <c r="R721" s="265"/>
      <c r="S721" s="265"/>
      <c r="T721" s="265"/>
      <c r="U721" s="254"/>
      <c r="V721" s="254"/>
    </row>
    <row r="722" spans="2:22" x14ac:dyDescent="0.25">
      <c r="B722" s="243" t="s">
        <v>923</v>
      </c>
      <c r="C722" s="243" t="s">
        <v>866</v>
      </c>
      <c r="D722" s="242"/>
      <c r="E722" s="266" t="s">
        <v>867</v>
      </c>
      <c r="F722" s="297"/>
      <c r="G722" s="254"/>
      <c r="H722" s="254"/>
      <c r="I722" s="265">
        <v>75000</v>
      </c>
      <c r="J722" s="254"/>
      <c r="K722" s="254"/>
      <c r="L722" s="254"/>
      <c r="M722" s="254"/>
      <c r="N722" s="265">
        <v>75000</v>
      </c>
      <c r="O722" s="236">
        <f t="shared" si="487"/>
        <v>100</v>
      </c>
      <c r="P722" s="265">
        <v>75000</v>
      </c>
      <c r="Q722" s="265"/>
      <c r="R722" s="265"/>
      <c r="S722" s="265"/>
      <c r="T722" s="265"/>
      <c r="U722" s="254"/>
      <c r="V722" s="254"/>
    </row>
    <row r="723" spans="2:22" x14ac:dyDescent="0.25">
      <c r="B723" s="238" t="s">
        <v>923</v>
      </c>
      <c r="C723" s="238" t="s">
        <v>331</v>
      </c>
      <c r="D723" s="237"/>
      <c r="E723" s="262" t="s">
        <v>79</v>
      </c>
      <c r="F723" s="314"/>
      <c r="G723" s="254"/>
      <c r="H723" s="254"/>
      <c r="I723" s="263">
        <f t="shared" ref="I723" si="508">SUM(I724:I725)</f>
        <v>1425000</v>
      </c>
      <c r="J723" s="254"/>
      <c r="K723" s="254"/>
      <c r="L723" s="254"/>
      <c r="M723" s="254"/>
      <c r="N723" s="263">
        <f t="shared" ref="N723:T723" si="509">SUM(N724:N725)</f>
        <v>1425000</v>
      </c>
      <c r="O723" s="236">
        <f t="shared" si="487"/>
        <v>100</v>
      </c>
      <c r="P723" s="263">
        <f t="shared" si="509"/>
        <v>1425000</v>
      </c>
      <c r="Q723" s="263">
        <f t="shared" si="509"/>
        <v>0</v>
      </c>
      <c r="R723" s="263">
        <f t="shared" si="509"/>
        <v>0</v>
      </c>
      <c r="S723" s="263">
        <f t="shared" si="509"/>
        <v>0</v>
      </c>
      <c r="T723" s="263">
        <f t="shared" si="509"/>
        <v>0</v>
      </c>
      <c r="U723" s="254"/>
      <c r="V723" s="254"/>
    </row>
    <row r="724" spans="2:22" ht="25.5" x14ac:dyDescent="0.25">
      <c r="B724" s="243" t="s">
        <v>923</v>
      </c>
      <c r="C724" s="243" t="s">
        <v>428</v>
      </c>
      <c r="D724" s="242"/>
      <c r="E724" s="266" t="s">
        <v>429</v>
      </c>
      <c r="F724" s="297"/>
      <c r="G724" s="254"/>
      <c r="H724" s="254"/>
      <c r="I724" s="265">
        <v>450000</v>
      </c>
      <c r="J724" s="254"/>
      <c r="K724" s="254"/>
      <c r="L724" s="254"/>
      <c r="M724" s="254"/>
      <c r="N724" s="265">
        <v>450000</v>
      </c>
      <c r="O724" s="236">
        <f t="shared" si="487"/>
        <v>100</v>
      </c>
      <c r="P724" s="265">
        <v>450000</v>
      </c>
      <c r="Q724" s="265"/>
      <c r="R724" s="265"/>
      <c r="S724" s="265"/>
      <c r="T724" s="265"/>
      <c r="U724" s="254"/>
      <c r="V724" s="254"/>
    </row>
    <row r="725" spans="2:22" ht="25.5" x14ac:dyDescent="0.25">
      <c r="B725" s="243" t="s">
        <v>923</v>
      </c>
      <c r="C725" s="243" t="s">
        <v>430</v>
      </c>
      <c r="D725" s="242"/>
      <c r="E725" s="266" t="s">
        <v>431</v>
      </c>
      <c r="F725" s="297"/>
      <c r="G725" s="254"/>
      <c r="H725" s="254"/>
      <c r="I725" s="265">
        <v>975000</v>
      </c>
      <c r="J725" s="254"/>
      <c r="K725" s="254"/>
      <c r="L725" s="254"/>
      <c r="M725" s="254"/>
      <c r="N725" s="265">
        <v>975000</v>
      </c>
      <c r="O725" s="236">
        <f t="shared" si="487"/>
        <v>100</v>
      </c>
      <c r="P725" s="265">
        <v>975000</v>
      </c>
      <c r="Q725" s="265"/>
      <c r="R725" s="265"/>
      <c r="S725" s="265"/>
      <c r="T725" s="265"/>
      <c r="U725" s="254"/>
      <c r="V725" s="254"/>
    </row>
    <row r="726" spans="2:22" x14ac:dyDescent="0.25">
      <c r="B726" s="243"/>
      <c r="C726" s="243"/>
      <c r="D726" s="242"/>
      <c r="E726" s="264"/>
      <c r="F726" s="295"/>
      <c r="G726" s="254"/>
      <c r="H726" s="254"/>
      <c r="I726" s="265"/>
      <c r="J726" s="254"/>
      <c r="K726" s="254"/>
      <c r="L726" s="254"/>
      <c r="M726" s="254"/>
      <c r="N726" s="265"/>
      <c r="O726" s="236"/>
      <c r="P726" s="265"/>
      <c r="Q726" s="265"/>
      <c r="R726" s="265"/>
      <c r="S726" s="265"/>
      <c r="T726" s="265"/>
      <c r="U726" s="254"/>
      <c r="V726" s="254"/>
    </row>
    <row r="727" spans="2:22" x14ac:dyDescent="0.25">
      <c r="B727" s="234" t="s">
        <v>518</v>
      </c>
      <c r="C727" s="256"/>
      <c r="D727" s="235" t="s">
        <v>115</v>
      </c>
      <c r="E727" s="257"/>
      <c r="F727" s="469"/>
      <c r="G727" s="254"/>
      <c r="H727" s="254"/>
      <c r="I727" s="258">
        <f>I728+I741</f>
        <v>16850000</v>
      </c>
      <c r="J727" s="254"/>
      <c r="K727" s="254"/>
      <c r="L727" s="254"/>
      <c r="M727" s="254"/>
      <c r="N727" s="258">
        <f>N728+N741</f>
        <v>15830000</v>
      </c>
      <c r="O727" s="236">
        <f t="shared" si="487"/>
        <v>93.946587537091986</v>
      </c>
      <c r="P727" s="258">
        <f t="shared" ref="P727:T727" si="510">P728+P741</f>
        <v>15830000</v>
      </c>
      <c r="Q727" s="258">
        <f t="shared" si="510"/>
        <v>0</v>
      </c>
      <c r="R727" s="258">
        <f t="shared" si="510"/>
        <v>0</v>
      </c>
      <c r="S727" s="258">
        <f t="shared" si="510"/>
        <v>0</v>
      </c>
      <c r="T727" s="258">
        <f t="shared" si="510"/>
        <v>0</v>
      </c>
      <c r="U727" s="254"/>
      <c r="V727" s="254"/>
    </row>
    <row r="728" spans="2:22" ht="33.75" x14ac:dyDescent="0.25">
      <c r="B728" s="234" t="s">
        <v>519</v>
      </c>
      <c r="C728" s="256"/>
      <c r="D728" s="233"/>
      <c r="E728" s="260" t="s">
        <v>520</v>
      </c>
      <c r="F728" s="304" t="s">
        <v>1960</v>
      </c>
      <c r="G728" s="254"/>
      <c r="H728" s="254"/>
      <c r="I728" s="258">
        <f t="shared" ref="I728" si="511">I729</f>
        <v>1820000</v>
      </c>
      <c r="J728" s="254"/>
      <c r="K728" s="254"/>
      <c r="L728" s="254"/>
      <c r="M728" s="254"/>
      <c r="N728" s="258">
        <f t="shared" ref="N728:T728" si="512">N729</f>
        <v>1820000</v>
      </c>
      <c r="O728" s="236">
        <f t="shared" si="487"/>
        <v>100</v>
      </c>
      <c r="P728" s="258">
        <f t="shared" si="512"/>
        <v>1820000</v>
      </c>
      <c r="Q728" s="258">
        <f t="shared" si="512"/>
        <v>0</v>
      </c>
      <c r="R728" s="258">
        <f t="shared" si="512"/>
        <v>0</v>
      </c>
      <c r="S728" s="258">
        <f t="shared" si="512"/>
        <v>0</v>
      </c>
      <c r="T728" s="258">
        <f t="shared" si="512"/>
        <v>0</v>
      </c>
      <c r="U728" s="254"/>
      <c r="V728" s="254"/>
    </row>
    <row r="729" spans="2:22" x14ac:dyDescent="0.25">
      <c r="B729" s="234" t="s">
        <v>519</v>
      </c>
      <c r="C729" s="234" t="s">
        <v>320</v>
      </c>
      <c r="D729" s="233"/>
      <c r="E729" s="261" t="s">
        <v>65</v>
      </c>
      <c r="F729" s="310"/>
      <c r="G729" s="254"/>
      <c r="H729" s="254"/>
      <c r="I729" s="258">
        <f t="shared" ref="I729" si="513">I730+I734+I737</f>
        <v>1820000</v>
      </c>
      <c r="J729" s="254"/>
      <c r="K729" s="254"/>
      <c r="L729" s="254"/>
      <c r="M729" s="254"/>
      <c r="N729" s="258">
        <f t="shared" ref="N729:T729" si="514">N730+N734+N737</f>
        <v>1820000</v>
      </c>
      <c r="O729" s="236">
        <f t="shared" si="487"/>
        <v>100</v>
      </c>
      <c r="P729" s="258">
        <f t="shared" si="514"/>
        <v>1820000</v>
      </c>
      <c r="Q729" s="258">
        <f t="shared" si="514"/>
        <v>0</v>
      </c>
      <c r="R729" s="258">
        <f t="shared" si="514"/>
        <v>0</v>
      </c>
      <c r="S729" s="258">
        <f t="shared" si="514"/>
        <v>0</v>
      </c>
      <c r="T729" s="258">
        <f t="shared" si="514"/>
        <v>0</v>
      </c>
      <c r="U729" s="254"/>
      <c r="V729" s="254"/>
    </row>
    <row r="730" spans="2:22" x14ac:dyDescent="0.25">
      <c r="B730" s="238" t="s">
        <v>519</v>
      </c>
      <c r="C730" s="238" t="s">
        <v>321</v>
      </c>
      <c r="D730" s="237"/>
      <c r="E730" s="262" t="s">
        <v>322</v>
      </c>
      <c r="F730" s="314"/>
      <c r="G730" s="254"/>
      <c r="H730" s="254"/>
      <c r="I730" s="263">
        <f t="shared" ref="I730" si="515">SUM(I731:I733)</f>
        <v>845000</v>
      </c>
      <c r="J730" s="254"/>
      <c r="K730" s="254"/>
      <c r="L730" s="254"/>
      <c r="M730" s="254"/>
      <c r="N730" s="263">
        <f t="shared" ref="N730:T730" si="516">SUM(N731:N733)</f>
        <v>845000</v>
      </c>
      <c r="O730" s="236">
        <f t="shared" si="487"/>
        <v>100</v>
      </c>
      <c r="P730" s="263">
        <f t="shared" si="516"/>
        <v>845000</v>
      </c>
      <c r="Q730" s="263">
        <f t="shared" si="516"/>
        <v>0</v>
      </c>
      <c r="R730" s="263">
        <f t="shared" si="516"/>
        <v>0</v>
      </c>
      <c r="S730" s="263">
        <f t="shared" si="516"/>
        <v>0</v>
      </c>
      <c r="T730" s="263">
        <f t="shared" si="516"/>
        <v>0</v>
      </c>
      <c r="U730" s="254"/>
      <c r="V730" s="254"/>
    </row>
    <row r="731" spans="2:22" x14ac:dyDescent="0.25">
      <c r="B731" s="243" t="s">
        <v>519</v>
      </c>
      <c r="C731" s="243" t="s">
        <v>327</v>
      </c>
      <c r="D731" s="242"/>
      <c r="E731" s="266" t="s">
        <v>328</v>
      </c>
      <c r="F731" s="297"/>
      <c r="G731" s="254"/>
      <c r="H731" s="254"/>
      <c r="I731" s="265">
        <v>30000</v>
      </c>
      <c r="J731" s="254"/>
      <c r="K731" s="254"/>
      <c r="L731" s="254"/>
      <c r="M731" s="254"/>
      <c r="N731" s="265">
        <v>30000</v>
      </c>
      <c r="O731" s="236">
        <f t="shared" si="487"/>
        <v>100</v>
      </c>
      <c r="P731" s="265">
        <v>30000</v>
      </c>
      <c r="Q731" s="265"/>
      <c r="R731" s="265"/>
      <c r="S731" s="265"/>
      <c r="T731" s="265"/>
      <c r="U731" s="254"/>
      <c r="V731" s="254"/>
    </row>
    <row r="732" spans="2:22" ht="25.5" x14ac:dyDescent="0.25">
      <c r="B732" s="243" t="s">
        <v>519</v>
      </c>
      <c r="C732" s="243" t="s">
        <v>329</v>
      </c>
      <c r="D732" s="242"/>
      <c r="E732" s="266" t="s">
        <v>330</v>
      </c>
      <c r="F732" s="297"/>
      <c r="G732" s="254"/>
      <c r="H732" s="254"/>
      <c r="I732" s="265">
        <v>740000</v>
      </c>
      <c r="J732" s="254"/>
      <c r="K732" s="254"/>
      <c r="L732" s="254"/>
      <c r="M732" s="254"/>
      <c r="N732" s="265">
        <v>740000</v>
      </c>
      <c r="O732" s="236">
        <f t="shared" si="487"/>
        <v>100</v>
      </c>
      <c r="P732" s="265">
        <v>740000</v>
      </c>
      <c r="Q732" s="265"/>
      <c r="R732" s="265"/>
      <c r="S732" s="265"/>
      <c r="T732" s="265"/>
      <c r="U732" s="254"/>
      <c r="V732" s="254"/>
    </row>
    <row r="733" spans="2:22" x14ac:dyDescent="0.25">
      <c r="B733" s="243" t="s">
        <v>519</v>
      </c>
      <c r="C733" s="243" t="s">
        <v>866</v>
      </c>
      <c r="D733" s="323"/>
      <c r="E733" s="266" t="s">
        <v>867</v>
      </c>
      <c r="F733" s="297"/>
      <c r="G733" s="254"/>
      <c r="H733" s="254"/>
      <c r="I733" s="265">
        <v>75000</v>
      </c>
      <c r="J733" s="254"/>
      <c r="K733" s="254"/>
      <c r="L733" s="254"/>
      <c r="M733" s="254"/>
      <c r="N733" s="265">
        <v>75000</v>
      </c>
      <c r="O733" s="236">
        <f t="shared" si="487"/>
        <v>100</v>
      </c>
      <c r="P733" s="265">
        <v>75000</v>
      </c>
      <c r="Q733" s="265"/>
      <c r="R733" s="265"/>
      <c r="S733" s="265"/>
      <c r="T733" s="265"/>
      <c r="U733" s="254"/>
      <c r="V733" s="254"/>
    </row>
    <row r="734" spans="2:22" x14ac:dyDescent="0.25">
      <c r="B734" s="324" t="s">
        <v>519</v>
      </c>
      <c r="C734" s="324" t="s">
        <v>331</v>
      </c>
      <c r="D734" s="325"/>
      <c r="E734" s="326" t="s">
        <v>79</v>
      </c>
      <c r="F734" s="314"/>
      <c r="G734" s="254"/>
      <c r="H734" s="254"/>
      <c r="I734" s="263">
        <f t="shared" ref="I734" si="517">SUM(I735:I736)</f>
        <v>975000</v>
      </c>
      <c r="J734" s="254"/>
      <c r="K734" s="254"/>
      <c r="L734" s="254"/>
      <c r="M734" s="254"/>
      <c r="N734" s="263">
        <f t="shared" ref="N734:T734" si="518">SUM(N735:N736)</f>
        <v>975000</v>
      </c>
      <c r="O734" s="236">
        <f t="shared" si="487"/>
        <v>100</v>
      </c>
      <c r="P734" s="263">
        <f t="shared" si="518"/>
        <v>975000</v>
      </c>
      <c r="Q734" s="263">
        <f t="shared" si="518"/>
        <v>0</v>
      </c>
      <c r="R734" s="263">
        <f t="shared" si="518"/>
        <v>0</v>
      </c>
      <c r="S734" s="263">
        <f t="shared" si="518"/>
        <v>0</v>
      </c>
      <c r="T734" s="263">
        <f t="shared" si="518"/>
        <v>0</v>
      </c>
      <c r="U734" s="254"/>
      <c r="V734" s="254"/>
    </row>
    <row r="735" spans="2:22" ht="25.5" x14ac:dyDescent="0.25">
      <c r="B735" s="243" t="s">
        <v>519</v>
      </c>
      <c r="C735" s="243" t="s">
        <v>428</v>
      </c>
      <c r="D735" s="242"/>
      <c r="E735" s="266" t="s">
        <v>429</v>
      </c>
      <c r="F735" s="297"/>
      <c r="G735" s="254"/>
      <c r="H735" s="254"/>
      <c r="I735" s="265">
        <v>450000</v>
      </c>
      <c r="J735" s="254"/>
      <c r="K735" s="254"/>
      <c r="L735" s="254"/>
      <c r="M735" s="254"/>
      <c r="N735" s="265">
        <v>450000</v>
      </c>
      <c r="O735" s="236">
        <f t="shared" si="487"/>
        <v>100</v>
      </c>
      <c r="P735" s="265">
        <v>450000</v>
      </c>
      <c r="Q735" s="265"/>
      <c r="R735" s="265"/>
      <c r="S735" s="265"/>
      <c r="T735" s="265"/>
      <c r="U735" s="254"/>
      <c r="V735" s="254"/>
    </row>
    <row r="736" spans="2:22" ht="25.5" x14ac:dyDescent="0.25">
      <c r="B736" s="243" t="s">
        <v>519</v>
      </c>
      <c r="C736" s="243" t="s">
        <v>430</v>
      </c>
      <c r="D736" s="242"/>
      <c r="E736" s="266" t="s">
        <v>431</v>
      </c>
      <c r="F736" s="297"/>
      <c r="G736" s="254"/>
      <c r="H736" s="254"/>
      <c r="I736" s="265">
        <v>525000</v>
      </c>
      <c r="J736" s="254"/>
      <c r="K736" s="254"/>
      <c r="L736" s="254"/>
      <c r="M736" s="254"/>
      <c r="N736" s="265">
        <v>525000</v>
      </c>
      <c r="O736" s="236">
        <f t="shared" si="487"/>
        <v>100</v>
      </c>
      <c r="P736" s="265">
        <v>525000</v>
      </c>
      <c r="Q736" s="265"/>
      <c r="R736" s="265"/>
      <c r="S736" s="265"/>
      <c r="T736" s="265"/>
      <c r="U736" s="254"/>
      <c r="V736" s="254"/>
    </row>
    <row r="737" spans="2:22" hidden="1" x14ac:dyDescent="0.25">
      <c r="B737" s="238" t="s">
        <v>519</v>
      </c>
      <c r="C737" s="238" t="s">
        <v>408</v>
      </c>
      <c r="D737" s="237"/>
      <c r="E737" s="262" t="s">
        <v>81</v>
      </c>
      <c r="F737" s="314"/>
      <c r="G737" s="254"/>
      <c r="H737" s="254"/>
      <c r="I737" s="263">
        <f t="shared" ref="I737" si="519">SUM(I738:I739)</f>
        <v>0</v>
      </c>
      <c r="J737" s="254"/>
      <c r="K737" s="254"/>
      <c r="L737" s="254"/>
      <c r="M737" s="254"/>
      <c r="N737" s="263">
        <f t="shared" ref="N737:T737" si="520">SUM(N738:N739)</f>
        <v>0</v>
      </c>
      <c r="O737" s="236"/>
      <c r="P737" s="263">
        <f t="shared" si="520"/>
        <v>0</v>
      </c>
      <c r="Q737" s="263">
        <f t="shared" si="520"/>
        <v>0</v>
      </c>
      <c r="R737" s="263">
        <f t="shared" si="520"/>
        <v>0</v>
      </c>
      <c r="S737" s="263">
        <f t="shared" si="520"/>
        <v>0</v>
      </c>
      <c r="T737" s="263">
        <f t="shared" si="520"/>
        <v>0</v>
      </c>
      <c r="U737" s="254"/>
      <c r="V737" s="254"/>
    </row>
    <row r="738" spans="2:22" ht="25.5" hidden="1" x14ac:dyDescent="0.25">
      <c r="B738" s="243" t="s">
        <v>519</v>
      </c>
      <c r="C738" s="243" t="s">
        <v>521</v>
      </c>
      <c r="D738" s="242"/>
      <c r="E738" s="266" t="s">
        <v>522</v>
      </c>
      <c r="F738" s="297"/>
      <c r="G738" s="254"/>
      <c r="H738" s="254"/>
      <c r="I738" s="265">
        <v>0</v>
      </c>
      <c r="J738" s="254"/>
      <c r="K738" s="254"/>
      <c r="L738" s="254"/>
      <c r="M738" s="254"/>
      <c r="N738" s="265">
        <v>0</v>
      </c>
      <c r="O738" s="236"/>
      <c r="P738" s="265">
        <v>0</v>
      </c>
      <c r="Q738" s="265">
        <v>0</v>
      </c>
      <c r="R738" s="265">
        <v>0</v>
      </c>
      <c r="S738" s="265">
        <v>0</v>
      </c>
      <c r="T738" s="265">
        <v>0</v>
      </c>
      <c r="U738" s="254"/>
      <c r="V738" s="254"/>
    </row>
    <row r="739" spans="2:22" hidden="1" x14ac:dyDescent="0.25">
      <c r="B739" s="271" t="s">
        <v>519</v>
      </c>
      <c r="C739" s="271" t="s">
        <v>419</v>
      </c>
      <c r="D739" s="272"/>
      <c r="E739" s="273" t="s">
        <v>420</v>
      </c>
      <c r="F739" s="297"/>
      <c r="G739" s="254"/>
      <c r="H739" s="254"/>
      <c r="I739" s="265">
        <v>0</v>
      </c>
      <c r="J739" s="254"/>
      <c r="K739" s="254"/>
      <c r="L739" s="254"/>
      <c r="M739" s="254"/>
      <c r="N739" s="265">
        <v>0</v>
      </c>
      <c r="O739" s="236"/>
      <c r="P739" s="265">
        <v>0</v>
      </c>
      <c r="Q739" s="265">
        <v>0</v>
      </c>
      <c r="R739" s="265">
        <v>0</v>
      </c>
      <c r="S739" s="265">
        <v>0</v>
      </c>
      <c r="T739" s="265">
        <v>0</v>
      </c>
      <c r="U739" s="254"/>
      <c r="V739" s="254"/>
    </row>
    <row r="740" spans="2:22" x14ac:dyDescent="0.25">
      <c r="B740" s="271"/>
      <c r="C740" s="271"/>
      <c r="D740" s="272"/>
      <c r="E740" s="273"/>
      <c r="F740" s="297"/>
      <c r="G740" s="254"/>
      <c r="H740" s="254"/>
      <c r="I740" s="265"/>
      <c r="J740" s="254"/>
      <c r="K740" s="254"/>
      <c r="L740" s="254"/>
      <c r="M740" s="254"/>
      <c r="N740" s="265"/>
      <c r="O740" s="236"/>
      <c r="P740" s="265"/>
      <c r="Q740" s="265"/>
      <c r="R740" s="265"/>
      <c r="S740" s="265"/>
      <c r="T740" s="265"/>
      <c r="U740" s="254"/>
      <c r="V740" s="254"/>
    </row>
    <row r="741" spans="2:22" ht="22.5" x14ac:dyDescent="0.25">
      <c r="B741" s="234" t="s">
        <v>1891</v>
      </c>
      <c r="C741" s="256"/>
      <c r="D741" s="233"/>
      <c r="E741" s="463" t="s">
        <v>1898</v>
      </c>
      <c r="F741" s="304" t="s">
        <v>1961</v>
      </c>
      <c r="G741" s="254"/>
      <c r="H741" s="254"/>
      <c r="I741" s="258">
        <f>I742+I752</f>
        <v>15030000</v>
      </c>
      <c r="J741" s="254"/>
      <c r="K741" s="254"/>
      <c r="L741" s="254"/>
      <c r="M741" s="254"/>
      <c r="N741" s="258">
        <f>N742+N752</f>
        <v>14010000</v>
      </c>
      <c r="O741" s="236">
        <f t="shared" ref="O741:O759" si="521">N741/I741*100</f>
        <v>93.213572854291414</v>
      </c>
      <c r="P741" s="258">
        <f t="shared" ref="P741:T741" si="522">P742+P752</f>
        <v>14010000</v>
      </c>
      <c r="Q741" s="258">
        <f t="shared" si="522"/>
        <v>0</v>
      </c>
      <c r="R741" s="258">
        <f t="shared" si="522"/>
        <v>0</v>
      </c>
      <c r="S741" s="258">
        <f t="shared" si="522"/>
        <v>0</v>
      </c>
      <c r="T741" s="258">
        <f t="shared" si="522"/>
        <v>0</v>
      </c>
      <c r="U741" s="254"/>
      <c r="V741" s="254"/>
    </row>
    <row r="742" spans="2:22" x14ac:dyDescent="0.25">
      <c r="B742" s="234" t="s">
        <v>1891</v>
      </c>
      <c r="C742" s="234" t="s">
        <v>320</v>
      </c>
      <c r="D742" s="233"/>
      <c r="E742" s="463" t="s">
        <v>65</v>
      </c>
      <c r="F742" s="304"/>
      <c r="G742" s="254"/>
      <c r="H742" s="254"/>
      <c r="I742" s="258">
        <f>I743+I748</f>
        <v>30000</v>
      </c>
      <c r="J742" s="254"/>
      <c r="K742" s="254"/>
      <c r="L742" s="254"/>
      <c r="M742" s="254"/>
      <c r="N742" s="258">
        <f>N743+N748</f>
        <v>30000</v>
      </c>
      <c r="O742" s="236">
        <f t="shared" si="521"/>
        <v>100</v>
      </c>
      <c r="P742" s="258">
        <f t="shared" ref="P742:T742" si="523">P743+P748</f>
        <v>30000</v>
      </c>
      <c r="Q742" s="258">
        <f t="shared" si="523"/>
        <v>0</v>
      </c>
      <c r="R742" s="258">
        <f t="shared" si="523"/>
        <v>0</v>
      </c>
      <c r="S742" s="258">
        <f t="shared" si="523"/>
        <v>0</v>
      </c>
      <c r="T742" s="258">
        <f t="shared" si="523"/>
        <v>0</v>
      </c>
      <c r="U742" s="254"/>
      <c r="V742" s="254"/>
    </row>
    <row r="743" spans="2:22" x14ac:dyDescent="0.25">
      <c r="B743" s="234" t="s">
        <v>1891</v>
      </c>
      <c r="C743" s="238" t="s">
        <v>321</v>
      </c>
      <c r="D743" s="237"/>
      <c r="E743" s="262" t="s">
        <v>322</v>
      </c>
      <c r="F743" s="314"/>
      <c r="G743" s="254"/>
      <c r="H743" s="254"/>
      <c r="I743" s="263">
        <f>SUM(I744:I747)</f>
        <v>30000</v>
      </c>
      <c r="J743" s="254"/>
      <c r="K743" s="254"/>
      <c r="L743" s="254"/>
      <c r="M743" s="254"/>
      <c r="N743" s="263">
        <f>SUM(N744:N747)</f>
        <v>30000</v>
      </c>
      <c r="O743" s="236">
        <f t="shared" si="521"/>
        <v>100</v>
      </c>
      <c r="P743" s="263">
        <f t="shared" ref="P743:T743" si="524">SUM(P744:P747)</f>
        <v>30000</v>
      </c>
      <c r="Q743" s="263">
        <f t="shared" si="524"/>
        <v>0</v>
      </c>
      <c r="R743" s="263">
        <f t="shared" si="524"/>
        <v>0</v>
      </c>
      <c r="S743" s="263">
        <f t="shared" si="524"/>
        <v>0</v>
      </c>
      <c r="T743" s="263">
        <f t="shared" si="524"/>
        <v>0</v>
      </c>
      <c r="U743" s="254"/>
      <c r="V743" s="254"/>
    </row>
    <row r="744" spans="2:22" x14ac:dyDescent="0.25">
      <c r="B744" s="243" t="s">
        <v>1891</v>
      </c>
      <c r="C744" s="243" t="s">
        <v>323</v>
      </c>
      <c r="D744" s="242"/>
      <c r="E744" s="266" t="s">
        <v>324</v>
      </c>
      <c r="F744" s="297"/>
      <c r="G744" s="254"/>
      <c r="H744" s="254"/>
      <c r="I744" s="265">
        <v>0</v>
      </c>
      <c r="J744" s="254"/>
      <c r="K744" s="254"/>
      <c r="L744" s="254"/>
      <c r="M744" s="254"/>
      <c r="N744" s="265">
        <v>0</v>
      </c>
      <c r="O744" s="236" t="e">
        <f t="shared" si="521"/>
        <v>#DIV/0!</v>
      </c>
      <c r="P744" s="265">
        <v>0</v>
      </c>
      <c r="Q744" s="265">
        <v>0</v>
      </c>
      <c r="R744" s="265">
        <v>0</v>
      </c>
      <c r="S744" s="265">
        <v>0</v>
      </c>
      <c r="T744" s="265">
        <v>0</v>
      </c>
      <c r="U744" s="254"/>
      <c r="V744" s="254"/>
    </row>
    <row r="745" spans="2:22" ht="12.75" customHeight="1" x14ac:dyDescent="0.25">
      <c r="B745" s="243" t="s">
        <v>1891</v>
      </c>
      <c r="C745" s="243" t="s">
        <v>327</v>
      </c>
      <c r="D745" s="242"/>
      <c r="E745" s="266" t="s">
        <v>328</v>
      </c>
      <c r="F745" s="297"/>
      <c r="G745" s="254"/>
      <c r="H745" s="254"/>
      <c r="I745" s="265">
        <v>30000</v>
      </c>
      <c r="J745" s="254"/>
      <c r="K745" s="254"/>
      <c r="L745" s="254"/>
      <c r="M745" s="254"/>
      <c r="N745" s="265">
        <v>30000</v>
      </c>
      <c r="O745" s="236">
        <f t="shared" si="521"/>
        <v>100</v>
      </c>
      <c r="P745" s="265">
        <v>30000</v>
      </c>
      <c r="Q745" s="265"/>
      <c r="R745" s="265"/>
      <c r="S745" s="265"/>
      <c r="T745" s="265"/>
      <c r="U745" s="254"/>
      <c r="V745" s="254"/>
    </row>
    <row r="746" spans="2:22" ht="0.75" hidden="1" customHeight="1" x14ac:dyDescent="0.25">
      <c r="B746" s="243" t="s">
        <v>1891</v>
      </c>
      <c r="C746" s="243" t="s">
        <v>329</v>
      </c>
      <c r="D746" s="242"/>
      <c r="E746" s="266" t="s">
        <v>330</v>
      </c>
      <c r="F746" s="297"/>
      <c r="G746" s="254"/>
      <c r="H746" s="254"/>
      <c r="I746" s="265">
        <v>0</v>
      </c>
      <c r="J746" s="254"/>
      <c r="K746" s="254"/>
      <c r="L746" s="254"/>
      <c r="M746" s="254"/>
      <c r="N746" s="265">
        <v>0</v>
      </c>
      <c r="O746" s="236" t="e">
        <f t="shared" si="521"/>
        <v>#DIV/0!</v>
      </c>
      <c r="P746" s="265">
        <v>0</v>
      </c>
      <c r="Q746" s="265">
        <v>0</v>
      </c>
      <c r="R746" s="265">
        <v>0</v>
      </c>
      <c r="S746" s="265">
        <v>0</v>
      </c>
      <c r="T746" s="265">
        <v>0</v>
      </c>
      <c r="U746" s="254"/>
      <c r="V746" s="254"/>
    </row>
    <row r="747" spans="2:22" hidden="1" x14ac:dyDescent="0.25">
      <c r="B747" s="243" t="s">
        <v>1891</v>
      </c>
      <c r="C747" s="243" t="s">
        <v>436</v>
      </c>
      <c r="D747" s="242"/>
      <c r="E747" s="266" t="s">
        <v>1876</v>
      </c>
      <c r="F747" s="297"/>
      <c r="G747" s="254"/>
      <c r="H747" s="254"/>
      <c r="I747" s="265">
        <v>0</v>
      </c>
      <c r="J747" s="254"/>
      <c r="K747" s="254"/>
      <c r="L747" s="254"/>
      <c r="M747" s="254"/>
      <c r="N747" s="265">
        <v>0</v>
      </c>
      <c r="O747" s="236" t="e">
        <f t="shared" si="521"/>
        <v>#DIV/0!</v>
      </c>
      <c r="P747" s="265">
        <v>0</v>
      </c>
      <c r="Q747" s="265">
        <v>0</v>
      </c>
      <c r="R747" s="265">
        <v>0</v>
      </c>
      <c r="S747" s="265">
        <v>0</v>
      </c>
      <c r="T747" s="265">
        <v>0</v>
      </c>
      <c r="U747" s="254"/>
      <c r="V747" s="254"/>
    </row>
    <row r="748" spans="2:22" hidden="1" x14ac:dyDescent="0.25">
      <c r="B748" s="234" t="s">
        <v>1891</v>
      </c>
      <c r="C748" s="238" t="s">
        <v>331</v>
      </c>
      <c r="D748" s="237"/>
      <c r="E748" s="262" t="s">
        <v>79</v>
      </c>
      <c r="F748" s="314"/>
      <c r="G748" s="254"/>
      <c r="H748" s="254"/>
      <c r="I748" s="263">
        <f t="shared" ref="I748" si="525">SUM(I749:I751)</f>
        <v>0</v>
      </c>
      <c r="J748" s="254"/>
      <c r="K748" s="254"/>
      <c r="L748" s="254"/>
      <c r="M748" s="254"/>
      <c r="N748" s="263">
        <f t="shared" ref="N748:T748" si="526">SUM(N749:N751)</f>
        <v>0</v>
      </c>
      <c r="O748" s="236" t="e">
        <f t="shared" si="521"/>
        <v>#DIV/0!</v>
      </c>
      <c r="P748" s="263">
        <f t="shared" si="526"/>
        <v>0</v>
      </c>
      <c r="Q748" s="263">
        <f t="shared" si="526"/>
        <v>0</v>
      </c>
      <c r="R748" s="263">
        <f t="shared" si="526"/>
        <v>0</v>
      </c>
      <c r="S748" s="263">
        <f t="shared" si="526"/>
        <v>0</v>
      </c>
      <c r="T748" s="263">
        <f t="shared" si="526"/>
        <v>0</v>
      </c>
      <c r="U748" s="254"/>
      <c r="V748" s="254"/>
    </row>
    <row r="749" spans="2:22" ht="25.5" hidden="1" x14ac:dyDescent="0.25">
      <c r="B749" s="243" t="s">
        <v>1891</v>
      </c>
      <c r="C749" s="243" t="s">
        <v>392</v>
      </c>
      <c r="D749" s="242"/>
      <c r="E749" s="266" t="s">
        <v>393</v>
      </c>
      <c r="F749" s="297"/>
      <c r="G749" s="254"/>
      <c r="H749" s="254"/>
      <c r="I749" s="265">
        <v>0</v>
      </c>
      <c r="J749" s="254"/>
      <c r="K749" s="254"/>
      <c r="L749" s="254"/>
      <c r="M749" s="254"/>
      <c r="N749" s="265">
        <v>0</v>
      </c>
      <c r="O749" s="236" t="e">
        <f t="shared" si="521"/>
        <v>#DIV/0!</v>
      </c>
      <c r="P749" s="265">
        <v>0</v>
      </c>
      <c r="Q749" s="265">
        <v>0</v>
      </c>
      <c r="R749" s="265">
        <v>0</v>
      </c>
      <c r="S749" s="265">
        <v>0</v>
      </c>
      <c r="T749" s="265">
        <v>0</v>
      </c>
      <c r="U749" s="254"/>
      <c r="V749" s="254"/>
    </row>
    <row r="750" spans="2:22" ht="25.5" hidden="1" x14ac:dyDescent="0.25">
      <c r="B750" s="243" t="s">
        <v>1891</v>
      </c>
      <c r="C750" s="243" t="s">
        <v>428</v>
      </c>
      <c r="D750" s="242"/>
      <c r="E750" s="266" t="s">
        <v>429</v>
      </c>
      <c r="F750" s="297"/>
      <c r="G750" s="254"/>
      <c r="H750" s="254"/>
      <c r="I750" s="265">
        <v>0</v>
      </c>
      <c r="J750" s="254"/>
      <c r="K750" s="254"/>
      <c r="L750" s="254"/>
      <c r="M750" s="254"/>
      <c r="N750" s="265">
        <v>0</v>
      </c>
      <c r="O750" s="236" t="e">
        <f t="shared" si="521"/>
        <v>#DIV/0!</v>
      </c>
      <c r="P750" s="265">
        <v>0</v>
      </c>
      <c r="Q750" s="265">
        <v>0</v>
      </c>
      <c r="R750" s="265">
        <v>0</v>
      </c>
      <c r="S750" s="265">
        <v>0</v>
      </c>
      <c r="T750" s="265">
        <v>0</v>
      </c>
      <c r="U750" s="254"/>
      <c r="V750" s="254"/>
    </row>
    <row r="751" spans="2:22" ht="25.5" hidden="1" x14ac:dyDescent="0.25">
      <c r="B751" s="243" t="s">
        <v>1891</v>
      </c>
      <c r="C751" s="243" t="s">
        <v>430</v>
      </c>
      <c r="D751" s="242"/>
      <c r="E751" s="266" t="s">
        <v>431</v>
      </c>
      <c r="F751" s="297"/>
      <c r="G751" s="254"/>
      <c r="H751" s="254"/>
      <c r="I751" s="265"/>
      <c r="J751" s="254"/>
      <c r="K751" s="254"/>
      <c r="L751" s="254"/>
      <c r="M751" s="254"/>
      <c r="N751" s="265"/>
      <c r="O751" s="236" t="e">
        <f t="shared" si="521"/>
        <v>#DIV/0!</v>
      </c>
      <c r="P751" s="265"/>
      <c r="Q751" s="265"/>
      <c r="R751" s="265"/>
      <c r="S751" s="265"/>
      <c r="T751" s="265"/>
      <c r="U751" s="254"/>
      <c r="V751" s="254"/>
    </row>
    <row r="752" spans="2:22" x14ac:dyDescent="0.25">
      <c r="B752" s="234" t="s">
        <v>1891</v>
      </c>
      <c r="C752" s="234" t="s">
        <v>363</v>
      </c>
      <c r="D752" s="233"/>
      <c r="E752" s="463" t="s">
        <v>66</v>
      </c>
      <c r="F752" s="304"/>
      <c r="G752" s="254"/>
      <c r="H752" s="254"/>
      <c r="I752" s="305">
        <f>I753+I758</f>
        <v>15000000</v>
      </c>
      <c r="J752" s="254"/>
      <c r="K752" s="254"/>
      <c r="L752" s="254"/>
      <c r="M752" s="254"/>
      <c r="N752" s="305">
        <f>N753+N758</f>
        <v>13980000</v>
      </c>
      <c r="O752" s="236">
        <f t="shared" si="521"/>
        <v>93.2</v>
      </c>
      <c r="P752" s="305">
        <f t="shared" ref="P752:T752" si="527">P753+P758</f>
        <v>13980000</v>
      </c>
      <c r="Q752" s="305">
        <f t="shared" si="527"/>
        <v>0</v>
      </c>
      <c r="R752" s="305">
        <f t="shared" si="527"/>
        <v>0</v>
      </c>
      <c r="S752" s="305">
        <f t="shared" si="527"/>
        <v>0</v>
      </c>
      <c r="T752" s="305">
        <f t="shared" si="527"/>
        <v>0</v>
      </c>
      <c r="U752" s="254"/>
      <c r="V752" s="254"/>
    </row>
    <row r="753" spans="1:22" ht="24" customHeight="1" x14ac:dyDescent="0.25">
      <c r="B753" s="234" t="s">
        <v>1891</v>
      </c>
      <c r="C753" s="238" t="s">
        <v>438</v>
      </c>
      <c r="D753" s="237"/>
      <c r="E753" s="262" t="s">
        <v>439</v>
      </c>
      <c r="F753" s="314"/>
      <c r="G753" s="254"/>
      <c r="H753" s="254"/>
      <c r="I753" s="309">
        <f>SUM(I754:I757)</f>
        <v>15000000</v>
      </c>
      <c r="J753" s="254"/>
      <c r="K753" s="254"/>
      <c r="L753" s="254"/>
      <c r="M753" s="254"/>
      <c r="N753" s="309">
        <f>SUM(N754:N757)</f>
        <v>13980000</v>
      </c>
      <c r="O753" s="236">
        <f t="shared" si="521"/>
        <v>93.2</v>
      </c>
      <c r="P753" s="309">
        <f t="shared" ref="P753:T753" si="528">SUM(P754:P757)</f>
        <v>13980000</v>
      </c>
      <c r="Q753" s="309">
        <f t="shared" si="528"/>
        <v>0</v>
      </c>
      <c r="R753" s="309">
        <f t="shared" si="528"/>
        <v>0</v>
      </c>
      <c r="S753" s="309">
        <f t="shared" si="528"/>
        <v>0</v>
      </c>
      <c r="T753" s="309">
        <f t="shared" si="528"/>
        <v>0</v>
      </c>
      <c r="U753" s="254"/>
      <c r="V753" s="254"/>
    </row>
    <row r="754" spans="1:22" ht="24.75" customHeight="1" x14ac:dyDescent="0.25">
      <c r="B754" s="243" t="s">
        <v>1891</v>
      </c>
      <c r="C754" s="300" t="s">
        <v>440</v>
      </c>
      <c r="D754" s="301"/>
      <c r="E754" s="297" t="s">
        <v>441</v>
      </c>
      <c r="F754" s="297"/>
      <c r="G754" s="254"/>
      <c r="H754" s="254"/>
      <c r="I754" s="302">
        <v>450000</v>
      </c>
      <c r="J754" s="254"/>
      <c r="K754" s="254"/>
      <c r="L754" s="254"/>
      <c r="M754" s="254"/>
      <c r="N754" s="302">
        <v>450000</v>
      </c>
      <c r="O754" s="236">
        <f t="shared" si="521"/>
        <v>100</v>
      </c>
      <c r="P754" s="302">
        <v>450000</v>
      </c>
      <c r="Q754" s="302"/>
      <c r="R754" s="302"/>
      <c r="S754" s="302"/>
      <c r="T754" s="302"/>
      <c r="U754" s="254"/>
      <c r="V754" s="254"/>
    </row>
    <row r="755" spans="1:22" ht="25.5" hidden="1" x14ac:dyDescent="0.25">
      <c r="B755" s="243" t="s">
        <v>1891</v>
      </c>
      <c r="C755" s="300" t="s">
        <v>442</v>
      </c>
      <c r="D755" s="301"/>
      <c r="E755" s="297" t="s">
        <v>443</v>
      </c>
      <c r="F755" s="297"/>
      <c r="G755" s="254"/>
      <c r="H755" s="254"/>
      <c r="I755" s="302"/>
      <c r="J755" s="254"/>
      <c r="K755" s="254"/>
      <c r="L755" s="254"/>
      <c r="M755" s="254"/>
      <c r="N755" s="302"/>
      <c r="O755" s="236" t="e">
        <f t="shared" si="521"/>
        <v>#DIV/0!</v>
      </c>
      <c r="P755" s="302"/>
      <c r="Q755" s="302"/>
      <c r="R755" s="302"/>
      <c r="S755" s="302"/>
      <c r="T755" s="302"/>
      <c r="U755" s="254"/>
      <c r="V755" s="254"/>
    </row>
    <row r="756" spans="1:22" ht="25.5" x14ac:dyDescent="0.25">
      <c r="B756" s="243" t="s">
        <v>1891</v>
      </c>
      <c r="C756" s="300" t="s">
        <v>444</v>
      </c>
      <c r="D756" s="301"/>
      <c r="E756" s="297" t="s">
        <v>445</v>
      </c>
      <c r="F756" s="297"/>
      <c r="G756" s="254"/>
      <c r="H756" s="254"/>
      <c r="I756" s="302">
        <v>14550000</v>
      </c>
      <c r="J756" s="254"/>
      <c r="K756" s="254"/>
      <c r="L756" s="254"/>
      <c r="M756" s="254"/>
      <c r="N756" s="302">
        <v>13530000</v>
      </c>
      <c r="O756" s="236">
        <f t="shared" si="521"/>
        <v>92.989690721649481</v>
      </c>
      <c r="P756" s="302">
        <f>N756</f>
        <v>13530000</v>
      </c>
      <c r="Q756" s="302"/>
      <c r="R756" s="302"/>
      <c r="S756" s="302"/>
      <c r="T756" s="302"/>
      <c r="U756" s="254"/>
      <c r="V756" s="254"/>
    </row>
    <row r="757" spans="1:22" ht="25.5" hidden="1" x14ac:dyDescent="0.25">
      <c r="B757" s="243" t="s">
        <v>1891</v>
      </c>
      <c r="C757" s="300" t="s">
        <v>902</v>
      </c>
      <c r="D757" s="301"/>
      <c r="E757" s="297" t="s">
        <v>903</v>
      </c>
      <c r="F757" s="297"/>
      <c r="G757" s="254"/>
      <c r="H757" s="254"/>
      <c r="I757" s="302">
        <v>0</v>
      </c>
      <c r="J757" s="254"/>
      <c r="K757" s="254"/>
      <c r="L757" s="254"/>
      <c r="M757" s="254"/>
      <c r="N757" s="302">
        <v>0</v>
      </c>
      <c r="O757" s="236" t="e">
        <f t="shared" si="521"/>
        <v>#DIV/0!</v>
      </c>
      <c r="P757" s="302">
        <v>0</v>
      </c>
      <c r="Q757" s="302">
        <v>0</v>
      </c>
      <c r="R757" s="302">
        <v>0</v>
      </c>
      <c r="S757" s="302">
        <v>0</v>
      </c>
      <c r="T757" s="302">
        <v>0</v>
      </c>
      <c r="U757" s="254"/>
      <c r="V757" s="254"/>
    </row>
    <row r="758" spans="1:22" hidden="1" x14ac:dyDescent="0.25">
      <c r="B758" s="234" t="s">
        <v>1891</v>
      </c>
      <c r="C758" s="238" t="s">
        <v>856</v>
      </c>
      <c r="D758" s="237"/>
      <c r="E758" s="262" t="s">
        <v>906</v>
      </c>
      <c r="F758" s="314"/>
      <c r="G758" s="254"/>
      <c r="H758" s="254"/>
      <c r="I758" s="309">
        <f>SUM(I759:I760)</f>
        <v>0</v>
      </c>
      <c r="J758" s="254"/>
      <c r="K758" s="254"/>
      <c r="L758" s="254"/>
      <c r="M758" s="254"/>
      <c r="N758" s="309">
        <f>SUM(N759:N760)</f>
        <v>0</v>
      </c>
      <c r="O758" s="236" t="e">
        <f t="shared" si="521"/>
        <v>#DIV/0!</v>
      </c>
      <c r="P758" s="309">
        <f t="shared" ref="P758:T758" si="529">SUM(P759:P760)</f>
        <v>0</v>
      </c>
      <c r="Q758" s="309">
        <f t="shared" si="529"/>
        <v>0</v>
      </c>
      <c r="R758" s="309">
        <f t="shared" si="529"/>
        <v>0</v>
      </c>
      <c r="S758" s="309">
        <f t="shared" si="529"/>
        <v>0</v>
      </c>
      <c r="T758" s="309">
        <f t="shared" si="529"/>
        <v>0</v>
      </c>
      <c r="U758" s="254"/>
      <c r="V758" s="254"/>
    </row>
    <row r="759" spans="1:22" hidden="1" x14ac:dyDescent="0.25">
      <c r="B759" s="243" t="s">
        <v>1891</v>
      </c>
      <c r="C759" s="300" t="s">
        <v>1887</v>
      </c>
      <c r="D759" s="301"/>
      <c r="E759" s="297" t="s">
        <v>1881</v>
      </c>
      <c r="F759" s="297"/>
      <c r="G759" s="254"/>
      <c r="H759" s="254"/>
      <c r="I759" s="302">
        <v>0</v>
      </c>
      <c r="J759" s="254"/>
      <c r="K759" s="254"/>
      <c r="L759" s="254"/>
      <c r="M759" s="254"/>
      <c r="N759" s="302">
        <v>0</v>
      </c>
      <c r="O759" s="236" t="e">
        <f t="shared" si="521"/>
        <v>#DIV/0!</v>
      </c>
      <c r="P759" s="302">
        <v>0</v>
      </c>
      <c r="Q759" s="302">
        <v>0</v>
      </c>
      <c r="R759" s="302">
        <v>0</v>
      </c>
      <c r="S759" s="302">
        <v>0</v>
      </c>
      <c r="T759" s="302">
        <v>0</v>
      </c>
      <c r="U759" s="254"/>
      <c r="V759" s="254"/>
    </row>
    <row r="760" spans="1:22" hidden="1" x14ac:dyDescent="0.25">
      <c r="A760" s="254"/>
      <c r="B760" s="243" t="s">
        <v>1891</v>
      </c>
      <c r="C760" s="300" t="s">
        <v>858</v>
      </c>
      <c r="D760" s="321"/>
      <c r="E760" s="322" t="s">
        <v>906</v>
      </c>
      <c r="F760" s="322"/>
      <c r="G760" s="254"/>
      <c r="H760" s="254"/>
      <c r="I760" s="265">
        <v>0</v>
      </c>
      <c r="J760" s="254"/>
      <c r="K760" s="254"/>
      <c r="L760" s="254"/>
      <c r="M760" s="254"/>
      <c r="N760" s="265">
        <v>0</v>
      </c>
      <c r="O760" s="236"/>
      <c r="P760" s="265">
        <v>0</v>
      </c>
      <c r="Q760" s="265">
        <v>0</v>
      </c>
      <c r="R760" s="265">
        <v>0</v>
      </c>
      <c r="S760" s="265">
        <v>0</v>
      </c>
      <c r="T760" s="265">
        <v>0</v>
      </c>
      <c r="U760" s="254"/>
      <c r="V760" s="254"/>
    </row>
    <row r="761" spans="1:22" ht="48.75" customHeight="1" x14ac:dyDescent="0.25">
      <c r="B761" s="280"/>
      <c r="C761" s="280"/>
      <c r="D761" s="281"/>
      <c r="E761" s="291"/>
      <c r="F761" s="291"/>
      <c r="G761" s="254"/>
      <c r="H761" s="254"/>
      <c r="I761" s="265"/>
      <c r="J761" s="254"/>
      <c r="K761" s="254"/>
      <c r="L761" s="254"/>
      <c r="M761" s="254"/>
      <c r="N761" s="265"/>
      <c r="O761" s="236"/>
      <c r="P761" s="265"/>
      <c r="Q761" s="265"/>
      <c r="R761" s="265"/>
      <c r="S761" s="265"/>
      <c r="T761" s="265"/>
      <c r="U761" s="254"/>
      <c r="V761" s="254"/>
    </row>
    <row r="762" spans="1:22" x14ac:dyDescent="0.25">
      <c r="B762" s="230">
        <v>5</v>
      </c>
      <c r="C762" s="288"/>
      <c r="D762" s="231" t="s">
        <v>523</v>
      </c>
      <c r="E762" s="296"/>
      <c r="F762" s="476"/>
      <c r="G762" s="254"/>
      <c r="H762" s="254"/>
      <c r="I762" s="258">
        <f t="shared" ref="I762" si="530">I763+I769</f>
        <v>401600000</v>
      </c>
      <c r="J762" s="254"/>
      <c r="K762" s="254"/>
      <c r="L762" s="254"/>
      <c r="M762" s="254"/>
      <c r="N762" s="258">
        <f t="shared" ref="N762:T762" si="531">N763+N769</f>
        <v>398405500</v>
      </c>
      <c r="O762" s="236">
        <f t="shared" si="487"/>
        <v>99.204556772908376</v>
      </c>
      <c r="P762" s="258">
        <f t="shared" si="531"/>
        <v>398405500</v>
      </c>
      <c r="Q762" s="258">
        <f t="shared" si="531"/>
        <v>0</v>
      </c>
      <c r="R762" s="258">
        <f t="shared" si="531"/>
        <v>0</v>
      </c>
      <c r="S762" s="258">
        <f t="shared" si="531"/>
        <v>0</v>
      </c>
      <c r="T762" s="258">
        <f t="shared" si="531"/>
        <v>0</v>
      </c>
      <c r="U762" s="254"/>
      <c r="V762" s="254"/>
    </row>
    <row r="763" spans="1:22" x14ac:dyDescent="0.25">
      <c r="B763" s="234" t="s">
        <v>524</v>
      </c>
      <c r="C763" s="256"/>
      <c r="D763" s="235" t="s">
        <v>117</v>
      </c>
      <c r="E763" s="257"/>
      <c r="F763" s="469"/>
      <c r="G763" s="254"/>
      <c r="H763" s="254"/>
      <c r="I763" s="258">
        <f t="shared" ref="I763:I765" si="532">I764</f>
        <v>20000000</v>
      </c>
      <c r="J763" s="254"/>
      <c r="K763" s="254"/>
      <c r="L763" s="254"/>
      <c r="M763" s="254"/>
      <c r="N763" s="258">
        <f t="shared" ref="N763:T765" si="533">N764</f>
        <v>16805500</v>
      </c>
      <c r="O763" s="236">
        <f t="shared" si="487"/>
        <v>84.027500000000003</v>
      </c>
      <c r="P763" s="258">
        <f t="shared" si="533"/>
        <v>16805500</v>
      </c>
      <c r="Q763" s="258">
        <f t="shared" si="533"/>
        <v>0</v>
      </c>
      <c r="R763" s="258">
        <f t="shared" si="533"/>
        <v>0</v>
      </c>
      <c r="S763" s="258">
        <f t="shared" si="533"/>
        <v>0</v>
      </c>
      <c r="T763" s="258">
        <f t="shared" si="533"/>
        <v>0</v>
      </c>
      <c r="U763" s="254"/>
      <c r="V763" s="254"/>
    </row>
    <row r="764" spans="1:22" ht="45" x14ac:dyDescent="0.25">
      <c r="B764" s="234" t="s">
        <v>525</v>
      </c>
      <c r="C764" s="256"/>
      <c r="D764" s="233"/>
      <c r="E764" s="261" t="s">
        <v>526</v>
      </c>
      <c r="F764" s="304" t="s">
        <v>1962</v>
      </c>
      <c r="G764" s="254"/>
      <c r="H764" s="254"/>
      <c r="I764" s="258">
        <f t="shared" si="532"/>
        <v>20000000</v>
      </c>
      <c r="J764" s="254"/>
      <c r="K764" s="254"/>
      <c r="L764" s="254"/>
      <c r="M764" s="254"/>
      <c r="N764" s="258">
        <f t="shared" si="533"/>
        <v>16805500</v>
      </c>
      <c r="O764" s="236">
        <f t="shared" si="487"/>
        <v>84.027500000000003</v>
      </c>
      <c r="P764" s="258">
        <f t="shared" si="533"/>
        <v>16805500</v>
      </c>
      <c r="Q764" s="258">
        <f t="shared" si="533"/>
        <v>0</v>
      </c>
      <c r="R764" s="258">
        <f t="shared" si="533"/>
        <v>0</v>
      </c>
      <c r="S764" s="258">
        <f t="shared" si="533"/>
        <v>0</v>
      </c>
      <c r="T764" s="258">
        <f t="shared" si="533"/>
        <v>0</v>
      </c>
      <c r="U764" s="254"/>
      <c r="V764" s="254"/>
    </row>
    <row r="765" spans="1:22" x14ac:dyDescent="0.25">
      <c r="B765" s="234" t="s">
        <v>525</v>
      </c>
      <c r="C765" s="234" t="s">
        <v>527</v>
      </c>
      <c r="D765" s="233"/>
      <c r="E765" s="261" t="s">
        <v>528</v>
      </c>
      <c r="F765" s="310"/>
      <c r="G765" s="254"/>
      <c r="H765" s="254"/>
      <c r="I765" s="258">
        <f t="shared" si="532"/>
        <v>20000000</v>
      </c>
      <c r="J765" s="254"/>
      <c r="K765" s="254"/>
      <c r="L765" s="254"/>
      <c r="M765" s="254"/>
      <c r="N765" s="258">
        <f t="shared" si="533"/>
        <v>16805500</v>
      </c>
      <c r="O765" s="236">
        <f t="shared" si="487"/>
        <v>84.027500000000003</v>
      </c>
      <c r="P765" s="258">
        <f t="shared" si="533"/>
        <v>16805500</v>
      </c>
      <c r="Q765" s="258">
        <f t="shared" si="533"/>
        <v>0</v>
      </c>
      <c r="R765" s="258">
        <f t="shared" si="533"/>
        <v>0</v>
      </c>
      <c r="S765" s="258">
        <f t="shared" si="533"/>
        <v>0</v>
      </c>
      <c r="T765" s="258">
        <f t="shared" si="533"/>
        <v>0</v>
      </c>
      <c r="U765" s="254"/>
      <c r="V765" s="254"/>
    </row>
    <row r="766" spans="1:22" x14ac:dyDescent="0.25">
      <c r="B766" s="238" t="s">
        <v>525</v>
      </c>
      <c r="C766" s="238" t="s">
        <v>529</v>
      </c>
      <c r="D766" s="237"/>
      <c r="E766" s="268" t="s">
        <v>528</v>
      </c>
      <c r="F766" s="470"/>
      <c r="G766" s="254"/>
      <c r="H766" s="254"/>
      <c r="I766" s="263">
        <f t="shared" ref="I766" si="534">SUM(I767)</f>
        <v>20000000</v>
      </c>
      <c r="J766" s="254"/>
      <c r="K766" s="254"/>
      <c r="L766" s="254"/>
      <c r="M766" s="254"/>
      <c r="N766" s="263">
        <f t="shared" ref="N766:T766" si="535">SUM(N767)</f>
        <v>16805500</v>
      </c>
      <c r="O766" s="236">
        <f t="shared" si="487"/>
        <v>84.027500000000003</v>
      </c>
      <c r="P766" s="263">
        <f t="shared" si="535"/>
        <v>16805500</v>
      </c>
      <c r="Q766" s="263">
        <f t="shared" si="535"/>
        <v>0</v>
      </c>
      <c r="R766" s="263">
        <f t="shared" si="535"/>
        <v>0</v>
      </c>
      <c r="S766" s="263">
        <f t="shared" si="535"/>
        <v>0</v>
      </c>
      <c r="T766" s="263">
        <f t="shared" si="535"/>
        <v>0</v>
      </c>
      <c r="U766" s="254"/>
      <c r="V766" s="254"/>
    </row>
    <row r="767" spans="1:22" x14ac:dyDescent="0.25">
      <c r="B767" s="243" t="s">
        <v>525</v>
      </c>
      <c r="C767" s="243" t="s">
        <v>530</v>
      </c>
      <c r="D767" s="242"/>
      <c r="E767" s="264" t="s">
        <v>528</v>
      </c>
      <c r="F767" s="295"/>
      <c r="G767" s="254"/>
      <c r="H767" s="254"/>
      <c r="I767" s="265">
        <v>20000000</v>
      </c>
      <c r="J767" s="254"/>
      <c r="K767" s="254"/>
      <c r="L767" s="254"/>
      <c r="M767" s="254"/>
      <c r="N767" s="265">
        <v>16805500</v>
      </c>
      <c r="O767" s="236">
        <f t="shared" si="487"/>
        <v>84.027500000000003</v>
      </c>
      <c r="P767" s="265">
        <f>N767</f>
        <v>16805500</v>
      </c>
      <c r="Q767" s="265"/>
      <c r="R767" s="265"/>
      <c r="S767" s="265"/>
      <c r="T767" s="265"/>
      <c r="U767" s="254"/>
      <c r="V767" s="254"/>
    </row>
    <row r="768" spans="1:22" ht="15.75" customHeight="1" x14ac:dyDescent="0.25">
      <c r="B768" s="243"/>
      <c r="C768" s="243"/>
      <c r="D768" s="242"/>
      <c r="E768" s="264"/>
      <c r="F768" s="295"/>
      <c r="G768" s="254"/>
      <c r="H768" s="254"/>
      <c r="I768" s="265"/>
      <c r="J768" s="254"/>
      <c r="K768" s="254"/>
      <c r="L768" s="254"/>
      <c r="M768" s="254"/>
      <c r="N768" s="265"/>
      <c r="O768" s="236"/>
      <c r="P768" s="265"/>
      <c r="Q768" s="265"/>
      <c r="R768" s="265"/>
      <c r="S768" s="265"/>
      <c r="T768" s="265"/>
      <c r="U768" s="254"/>
      <c r="V768" s="254"/>
    </row>
    <row r="769" spans="2:22" ht="22.5" x14ac:dyDescent="0.25">
      <c r="B769" s="234" t="s">
        <v>531</v>
      </c>
      <c r="C769" s="256"/>
      <c r="D769" s="235" t="s">
        <v>532</v>
      </c>
      <c r="E769" s="257"/>
      <c r="F769" s="477" t="s">
        <v>1963</v>
      </c>
      <c r="G769" s="254"/>
      <c r="H769" s="254"/>
      <c r="I769" s="258">
        <f t="shared" ref="I769:I771" si="536">I770</f>
        <v>381600000</v>
      </c>
      <c r="J769" s="254"/>
      <c r="K769" s="254"/>
      <c r="L769" s="254"/>
      <c r="M769" s="254"/>
      <c r="N769" s="258">
        <f t="shared" ref="N769:T771" si="537">N770</f>
        <v>381600000</v>
      </c>
      <c r="O769" s="236">
        <f t="shared" si="487"/>
        <v>100</v>
      </c>
      <c r="P769" s="258">
        <f t="shared" si="537"/>
        <v>381600000</v>
      </c>
      <c r="Q769" s="258">
        <f t="shared" si="537"/>
        <v>0</v>
      </c>
      <c r="R769" s="258">
        <f t="shared" si="537"/>
        <v>0</v>
      </c>
      <c r="S769" s="258">
        <f t="shared" si="537"/>
        <v>0</v>
      </c>
      <c r="T769" s="258">
        <f t="shared" si="537"/>
        <v>0</v>
      </c>
      <c r="U769" s="254"/>
      <c r="V769" s="254"/>
    </row>
    <row r="770" spans="2:22" x14ac:dyDescent="0.25">
      <c r="B770" s="234" t="s">
        <v>533</v>
      </c>
      <c r="C770" s="256"/>
      <c r="D770" s="233"/>
      <c r="E770" s="261" t="s">
        <v>534</v>
      </c>
      <c r="F770" s="310"/>
      <c r="G770" s="254"/>
      <c r="H770" s="254"/>
      <c r="I770" s="258">
        <f t="shared" si="536"/>
        <v>381600000</v>
      </c>
      <c r="J770" s="254"/>
      <c r="K770" s="254"/>
      <c r="L770" s="254"/>
      <c r="M770" s="254"/>
      <c r="N770" s="258">
        <f t="shared" si="537"/>
        <v>381600000</v>
      </c>
      <c r="O770" s="236">
        <f t="shared" si="487"/>
        <v>100</v>
      </c>
      <c r="P770" s="258">
        <f t="shared" si="537"/>
        <v>381600000</v>
      </c>
      <c r="Q770" s="258">
        <f t="shared" si="537"/>
        <v>0</v>
      </c>
      <c r="R770" s="258">
        <f t="shared" si="537"/>
        <v>0</v>
      </c>
      <c r="S770" s="258">
        <f t="shared" si="537"/>
        <v>0</v>
      </c>
      <c r="T770" s="258">
        <f t="shared" si="537"/>
        <v>0</v>
      </c>
      <c r="U770" s="254"/>
      <c r="V770" s="254"/>
    </row>
    <row r="771" spans="2:22" x14ac:dyDescent="0.25">
      <c r="B771" s="234" t="s">
        <v>533</v>
      </c>
      <c r="C771" s="234" t="s">
        <v>527</v>
      </c>
      <c r="D771" s="233"/>
      <c r="E771" s="261" t="s">
        <v>528</v>
      </c>
      <c r="F771" s="310"/>
      <c r="G771" s="254"/>
      <c r="H771" s="254"/>
      <c r="I771" s="258">
        <f t="shared" si="536"/>
        <v>381600000</v>
      </c>
      <c r="J771" s="254"/>
      <c r="K771" s="254"/>
      <c r="L771" s="254"/>
      <c r="M771" s="254"/>
      <c r="N771" s="258">
        <f t="shared" si="537"/>
        <v>381600000</v>
      </c>
      <c r="O771" s="236">
        <f t="shared" si="487"/>
        <v>100</v>
      </c>
      <c r="P771" s="258">
        <f t="shared" si="537"/>
        <v>381600000</v>
      </c>
      <c r="Q771" s="258">
        <f t="shared" si="537"/>
        <v>0</v>
      </c>
      <c r="R771" s="258">
        <f t="shared" si="537"/>
        <v>0</v>
      </c>
      <c r="S771" s="258">
        <f t="shared" si="537"/>
        <v>0</v>
      </c>
      <c r="T771" s="258">
        <f t="shared" si="537"/>
        <v>0</v>
      </c>
      <c r="U771" s="254"/>
      <c r="V771" s="254"/>
    </row>
    <row r="772" spans="2:22" x14ac:dyDescent="0.25">
      <c r="B772" s="238" t="s">
        <v>533</v>
      </c>
      <c r="C772" s="238" t="s">
        <v>529</v>
      </c>
      <c r="D772" s="237"/>
      <c r="E772" s="268" t="s">
        <v>528</v>
      </c>
      <c r="F772" s="470"/>
      <c r="G772" s="254"/>
      <c r="H772" s="254"/>
      <c r="I772" s="263">
        <f t="shared" ref="I772" si="538">SUM(I773)</f>
        <v>381600000</v>
      </c>
      <c r="J772" s="254"/>
      <c r="K772" s="254"/>
      <c r="L772" s="254"/>
      <c r="M772" s="254"/>
      <c r="N772" s="263">
        <f t="shared" ref="N772:T772" si="539">SUM(N773)</f>
        <v>381600000</v>
      </c>
      <c r="O772" s="236">
        <f t="shared" si="487"/>
        <v>100</v>
      </c>
      <c r="P772" s="263">
        <f t="shared" si="539"/>
        <v>381600000</v>
      </c>
      <c r="Q772" s="263">
        <f t="shared" si="539"/>
        <v>0</v>
      </c>
      <c r="R772" s="263">
        <f t="shared" si="539"/>
        <v>0</v>
      </c>
      <c r="S772" s="263">
        <f t="shared" si="539"/>
        <v>0</v>
      </c>
      <c r="T772" s="263">
        <f t="shared" si="539"/>
        <v>0</v>
      </c>
      <c r="U772" s="254"/>
      <c r="V772" s="254"/>
    </row>
    <row r="773" spans="2:22" x14ac:dyDescent="0.25">
      <c r="B773" s="243" t="s">
        <v>533</v>
      </c>
      <c r="C773" s="243" t="s">
        <v>530</v>
      </c>
      <c r="D773" s="242"/>
      <c r="E773" s="264" t="s">
        <v>528</v>
      </c>
      <c r="F773" s="295"/>
      <c r="G773" s="254"/>
      <c r="H773" s="254"/>
      <c r="I773" s="265">
        <v>381600000</v>
      </c>
      <c r="J773" s="254"/>
      <c r="K773" s="254"/>
      <c r="L773" s="254"/>
      <c r="M773" s="254"/>
      <c r="N773" s="265">
        <v>381600000</v>
      </c>
      <c r="O773" s="236">
        <f t="shared" si="487"/>
        <v>100</v>
      </c>
      <c r="P773" s="265">
        <v>381600000</v>
      </c>
      <c r="Q773" s="265"/>
      <c r="R773" s="265"/>
      <c r="S773" s="265"/>
      <c r="T773" s="265"/>
      <c r="U773" s="254"/>
      <c r="V773" s="254"/>
    </row>
    <row r="774" spans="2:22" x14ac:dyDescent="0.25">
      <c r="B774" s="243"/>
      <c r="C774" s="243"/>
      <c r="D774" s="242"/>
      <c r="E774" s="264"/>
      <c r="F774" s="295"/>
      <c r="G774" s="254"/>
      <c r="H774" s="254"/>
      <c r="I774" s="265"/>
      <c r="J774" s="254"/>
      <c r="K774" s="254"/>
      <c r="L774" s="254"/>
      <c r="M774" s="254"/>
      <c r="N774" s="265"/>
      <c r="O774" s="236"/>
      <c r="P774" s="265"/>
      <c r="Q774" s="265"/>
      <c r="R774" s="265"/>
      <c r="S774" s="265"/>
      <c r="T774" s="265"/>
      <c r="U774" s="254"/>
      <c r="V774" s="254"/>
    </row>
    <row r="775" spans="2:22" x14ac:dyDescent="0.25">
      <c r="B775" s="234" t="s">
        <v>925</v>
      </c>
      <c r="C775" s="256"/>
      <c r="D775" s="235"/>
      <c r="E775" s="327" t="s">
        <v>19</v>
      </c>
      <c r="F775" s="327"/>
      <c r="G775" s="254"/>
      <c r="H775" s="254"/>
      <c r="I775" s="328">
        <f t="shared" ref="I775:M775" si="540">I56</f>
        <v>2247918603</v>
      </c>
      <c r="J775" s="328">
        <f t="shared" si="540"/>
        <v>0</v>
      </c>
      <c r="K775" s="328">
        <f t="shared" si="540"/>
        <v>0</v>
      </c>
      <c r="L775" s="328">
        <f t="shared" si="540"/>
        <v>0</v>
      </c>
      <c r="M775" s="328">
        <f t="shared" si="540"/>
        <v>0</v>
      </c>
      <c r="N775" s="328">
        <f t="shared" ref="N775:T775" si="541">N56</f>
        <v>2079391595</v>
      </c>
      <c r="O775" s="236">
        <f t="shared" si="487"/>
        <v>92.502975518104208</v>
      </c>
      <c r="P775" s="328">
        <f t="shared" si="541"/>
        <v>971185595</v>
      </c>
      <c r="Q775" s="328">
        <f t="shared" si="541"/>
        <v>761545292</v>
      </c>
      <c r="R775" s="328">
        <f t="shared" si="541"/>
        <v>17275375</v>
      </c>
      <c r="S775" s="328">
        <f t="shared" si="541"/>
        <v>77848533</v>
      </c>
      <c r="T775" s="328">
        <f t="shared" si="541"/>
        <v>251536800</v>
      </c>
      <c r="U775" s="254"/>
      <c r="V775" s="254"/>
    </row>
    <row r="776" spans="2:22" hidden="1" x14ac:dyDescent="0.25">
      <c r="B776" s="234" t="s">
        <v>567</v>
      </c>
      <c r="C776" s="234"/>
      <c r="D776" s="235"/>
      <c r="E776" s="329" t="s">
        <v>559</v>
      </c>
      <c r="F776" s="329"/>
      <c r="G776" s="254"/>
      <c r="H776" s="254"/>
      <c r="I776" s="330">
        <f t="shared" ref="I776:T776" si="542">I55-I56</f>
        <v>-140058803</v>
      </c>
      <c r="J776" s="330">
        <f t="shared" si="542"/>
        <v>202850878</v>
      </c>
      <c r="K776" s="330">
        <f t="shared" si="542"/>
        <v>1752951760</v>
      </c>
      <c r="L776" s="330">
        <f t="shared" si="542"/>
        <v>0</v>
      </c>
      <c r="M776" s="330">
        <f t="shared" si="542"/>
        <v>0</v>
      </c>
      <c r="N776" s="330">
        <f t="shared" si="542"/>
        <v>-29646238</v>
      </c>
      <c r="O776" s="330">
        <f t="shared" si="542"/>
        <v>4.7399889807680609</v>
      </c>
      <c r="P776" s="330">
        <f t="shared" si="542"/>
        <v>-19473595</v>
      </c>
      <c r="Q776" s="330">
        <f t="shared" si="542"/>
        <v>20135018</v>
      </c>
      <c r="R776" s="330">
        <f t="shared" si="542"/>
        <v>-431181.11510000005</v>
      </c>
      <c r="S776" s="330">
        <f t="shared" si="542"/>
        <v>-6226533</v>
      </c>
      <c r="T776" s="330">
        <f t="shared" si="542"/>
        <v>-173649800</v>
      </c>
      <c r="U776" s="254"/>
      <c r="V776" s="254"/>
    </row>
    <row r="777" spans="2:22" hidden="1" x14ac:dyDescent="0.25">
      <c r="B777" s="238" t="s">
        <v>926</v>
      </c>
      <c r="C777" s="238"/>
      <c r="D777" s="331">
        <v>6</v>
      </c>
      <c r="E777" s="329" t="s">
        <v>21</v>
      </c>
      <c r="F777" s="329"/>
      <c r="G777" s="254"/>
      <c r="H777" s="254"/>
      <c r="I777" s="330">
        <f>I778-I781</f>
        <v>121038024</v>
      </c>
      <c r="J777" s="254"/>
      <c r="K777" s="254"/>
      <c r="L777" s="254"/>
      <c r="M777" s="254"/>
      <c r="N777" s="330">
        <f>N778-N781</f>
        <v>121038024</v>
      </c>
      <c r="O777" s="330">
        <f t="shared" ref="O777:T777" si="543">O778-O781</f>
        <v>0</v>
      </c>
      <c r="P777" s="330">
        <f t="shared" si="543"/>
        <v>89662150</v>
      </c>
      <c r="Q777" s="330">
        <f t="shared" si="543"/>
        <v>4254881</v>
      </c>
      <c r="R777" s="330">
        <f t="shared" si="543"/>
        <v>594618</v>
      </c>
      <c r="S777" s="330">
        <f t="shared" si="543"/>
        <v>22040800</v>
      </c>
      <c r="T777" s="330">
        <f t="shared" si="543"/>
        <v>4485575</v>
      </c>
      <c r="U777" s="254"/>
      <c r="V777" s="254"/>
    </row>
    <row r="778" spans="2:22" hidden="1" x14ac:dyDescent="0.25">
      <c r="B778" s="243" t="s">
        <v>927</v>
      </c>
      <c r="C778" s="243"/>
      <c r="D778" s="332" t="s">
        <v>564</v>
      </c>
      <c r="E778" s="329" t="s">
        <v>22</v>
      </c>
      <c r="F778" s="329"/>
      <c r="G778" s="254"/>
      <c r="H778" s="254"/>
      <c r="I778" s="330">
        <f>I779+I780</f>
        <v>121038024</v>
      </c>
      <c r="J778" s="254"/>
      <c r="K778" s="254"/>
      <c r="L778" s="254"/>
      <c r="M778" s="254"/>
      <c r="N778" s="330">
        <f>N779+N780</f>
        <v>121038024</v>
      </c>
      <c r="O778" s="330">
        <f t="shared" ref="O778:T778" si="544">O779+O780</f>
        <v>0</v>
      </c>
      <c r="P778" s="330">
        <f t="shared" si="544"/>
        <v>89662150</v>
      </c>
      <c r="Q778" s="330">
        <f t="shared" si="544"/>
        <v>4254881</v>
      </c>
      <c r="R778" s="330">
        <f t="shared" si="544"/>
        <v>594618</v>
      </c>
      <c r="S778" s="330">
        <f t="shared" si="544"/>
        <v>22040800</v>
      </c>
      <c r="T778" s="330">
        <f t="shared" si="544"/>
        <v>4485575</v>
      </c>
      <c r="U778" s="254"/>
      <c r="V778" s="254"/>
    </row>
    <row r="779" spans="2:22" hidden="1" x14ac:dyDescent="0.25">
      <c r="B779" s="271"/>
      <c r="C779" s="271"/>
      <c r="D779" s="333" t="s">
        <v>565</v>
      </c>
      <c r="E779" s="254" t="s">
        <v>560</v>
      </c>
      <c r="F779" s="254"/>
      <c r="G779" s="254"/>
      <c r="H779" s="254"/>
      <c r="I779" s="334">
        <v>121038024</v>
      </c>
      <c r="J779" s="254"/>
      <c r="K779" s="254"/>
      <c r="L779" s="254"/>
      <c r="M779" s="254"/>
      <c r="N779" s="334">
        <v>121038024</v>
      </c>
      <c r="O779" s="254"/>
      <c r="P779" s="334">
        <v>89662150</v>
      </c>
      <c r="Q779" s="334">
        <v>4254881</v>
      </c>
      <c r="R779" s="334">
        <v>594618</v>
      </c>
      <c r="S779" s="334">
        <v>22040800</v>
      </c>
      <c r="T779" s="334">
        <v>4485575</v>
      </c>
      <c r="U779" s="254"/>
      <c r="V779" s="254"/>
    </row>
    <row r="780" spans="2:22" hidden="1" x14ac:dyDescent="0.25">
      <c r="B780" s="271"/>
      <c r="C780" s="271"/>
      <c r="D780" s="333" t="s">
        <v>566</v>
      </c>
      <c r="E780" s="254" t="s">
        <v>561</v>
      </c>
      <c r="F780" s="254"/>
      <c r="G780" s="254"/>
      <c r="H780" s="254"/>
      <c r="I780" s="334"/>
      <c r="J780" s="254"/>
      <c r="K780" s="254"/>
      <c r="L780" s="254"/>
      <c r="M780" s="254"/>
      <c r="N780" s="334"/>
      <c r="O780" s="254"/>
      <c r="P780" s="254"/>
      <c r="Q780" s="254"/>
      <c r="R780" s="254"/>
      <c r="S780" s="254"/>
      <c r="T780" s="254"/>
      <c r="U780" s="254"/>
      <c r="V780" s="254"/>
    </row>
    <row r="781" spans="2:22" hidden="1" x14ac:dyDescent="0.25">
      <c r="B781" s="271"/>
      <c r="C781" s="271"/>
      <c r="D781" s="332" t="s">
        <v>567</v>
      </c>
      <c r="E781" s="329" t="s">
        <v>23</v>
      </c>
      <c r="F781" s="329"/>
      <c r="G781" s="254"/>
      <c r="H781" s="254"/>
      <c r="I781" s="330">
        <f>I782+I783</f>
        <v>0</v>
      </c>
      <c r="J781" s="254"/>
      <c r="K781" s="254"/>
      <c r="L781" s="254"/>
      <c r="M781" s="254"/>
      <c r="N781" s="330">
        <f>N782+N783</f>
        <v>0</v>
      </c>
      <c r="O781" s="330">
        <f t="shared" ref="O781:T781" si="545">O782+O783</f>
        <v>0</v>
      </c>
      <c r="P781" s="330">
        <f t="shared" si="545"/>
        <v>0</v>
      </c>
      <c r="Q781" s="330">
        <f t="shared" si="545"/>
        <v>0</v>
      </c>
      <c r="R781" s="330">
        <f t="shared" si="545"/>
        <v>0</v>
      </c>
      <c r="S781" s="330">
        <f t="shared" si="545"/>
        <v>0</v>
      </c>
      <c r="T781" s="330">
        <f t="shared" si="545"/>
        <v>0</v>
      </c>
      <c r="U781" s="254"/>
      <c r="V781" s="254"/>
    </row>
    <row r="782" spans="2:22" hidden="1" x14ac:dyDescent="0.25">
      <c r="B782" s="271"/>
      <c r="C782" s="271"/>
      <c r="D782" s="333" t="s">
        <v>568</v>
      </c>
      <c r="E782" s="254" t="s">
        <v>562</v>
      </c>
      <c r="F782" s="254"/>
      <c r="G782" s="254"/>
      <c r="H782" s="254"/>
      <c r="I782" s="334"/>
      <c r="J782" s="254"/>
      <c r="K782" s="254"/>
      <c r="L782" s="254"/>
      <c r="M782" s="254"/>
      <c r="N782" s="334"/>
      <c r="O782" s="254"/>
      <c r="P782" s="254"/>
      <c r="Q782" s="254"/>
      <c r="R782" s="254"/>
      <c r="S782" s="254"/>
      <c r="T782" s="254"/>
      <c r="U782" s="254"/>
      <c r="V782" s="254"/>
    </row>
    <row r="783" spans="2:22" hidden="1" x14ac:dyDescent="0.25">
      <c r="B783" s="271"/>
      <c r="C783" s="271"/>
      <c r="D783" s="333" t="s">
        <v>569</v>
      </c>
      <c r="E783" s="254" t="s">
        <v>133</v>
      </c>
      <c r="F783" s="254"/>
      <c r="G783" s="254"/>
      <c r="H783" s="254"/>
      <c r="I783" s="334"/>
      <c r="J783" s="254"/>
      <c r="K783" s="254"/>
      <c r="L783" s="254"/>
      <c r="M783" s="254"/>
      <c r="N783" s="334"/>
      <c r="O783" s="254"/>
      <c r="P783" s="254"/>
      <c r="Q783" s="254"/>
      <c r="R783" s="254"/>
      <c r="S783" s="254"/>
      <c r="T783" s="254"/>
      <c r="U783" s="254"/>
      <c r="V783" s="254"/>
    </row>
    <row r="784" spans="2:22" hidden="1" x14ac:dyDescent="0.25">
      <c r="B784" s="271"/>
      <c r="C784" s="271"/>
      <c r="D784" s="335"/>
      <c r="E784" s="329" t="s">
        <v>563</v>
      </c>
      <c r="F784" s="329"/>
      <c r="G784" s="254"/>
      <c r="H784" s="254"/>
      <c r="I784" s="330">
        <f>I778-I781</f>
        <v>121038024</v>
      </c>
      <c r="J784" s="254"/>
      <c r="K784" s="254"/>
      <c r="L784" s="254"/>
      <c r="M784" s="254"/>
      <c r="N784" s="330">
        <f>N778-N781</f>
        <v>121038024</v>
      </c>
      <c r="O784" s="330">
        <f t="shared" ref="O784:T784" si="546">O778-O781</f>
        <v>0</v>
      </c>
      <c r="P784" s="330">
        <f t="shared" si="546"/>
        <v>89662150</v>
      </c>
      <c r="Q784" s="330">
        <f t="shared" si="546"/>
        <v>4254881</v>
      </c>
      <c r="R784" s="330">
        <f t="shared" si="546"/>
        <v>594618</v>
      </c>
      <c r="S784" s="330">
        <f t="shared" si="546"/>
        <v>22040800</v>
      </c>
      <c r="T784" s="330">
        <f t="shared" si="546"/>
        <v>4485575</v>
      </c>
      <c r="U784" s="254"/>
      <c r="V784" s="254"/>
    </row>
    <row r="785" spans="1:24" ht="15.75" hidden="1" customHeight="1" x14ac:dyDescent="0.25">
      <c r="B785" s="271"/>
      <c r="C785" s="271"/>
      <c r="D785" s="335"/>
      <c r="E785" s="329" t="s">
        <v>24</v>
      </c>
      <c r="F785" s="329"/>
      <c r="G785" s="254"/>
      <c r="H785" s="254"/>
      <c r="I785" s="330"/>
      <c r="J785" s="254"/>
      <c r="K785" s="254"/>
      <c r="L785" s="254"/>
      <c r="M785" s="254"/>
      <c r="N785" s="330"/>
      <c r="O785" s="254"/>
      <c r="P785" s="337">
        <f>P776+P784</f>
        <v>70188555</v>
      </c>
      <c r="Q785" s="337">
        <f t="shared" ref="Q785:T785" si="547">Q776+Q784</f>
        <v>24389899</v>
      </c>
      <c r="R785" s="337">
        <f t="shared" si="547"/>
        <v>163436.88489999995</v>
      </c>
      <c r="S785" s="336">
        <f t="shared" si="547"/>
        <v>15814267</v>
      </c>
      <c r="T785" s="336">
        <f t="shared" si="547"/>
        <v>-169164225</v>
      </c>
      <c r="U785" s="254"/>
      <c r="V785" s="254"/>
      <c r="X785" s="348"/>
    </row>
    <row r="786" spans="1:24" x14ac:dyDescent="0.25">
      <c r="P786" s="444">
        <f>P775-P787</f>
        <v>0</v>
      </c>
      <c r="Q786" s="444">
        <f t="shared" ref="Q786:U786" si="548">Q775-Q787</f>
        <v>0</v>
      </c>
      <c r="R786" s="444">
        <f t="shared" si="548"/>
        <v>0</v>
      </c>
      <c r="S786" s="444">
        <f t="shared" si="548"/>
        <v>0</v>
      </c>
      <c r="T786" s="444">
        <f t="shared" si="548"/>
        <v>0</v>
      </c>
      <c r="U786" s="459">
        <f t="shared" si="548"/>
        <v>0</v>
      </c>
      <c r="X786" s="348"/>
    </row>
    <row r="787" spans="1:24" x14ac:dyDescent="0.25">
      <c r="A787" s="614"/>
      <c r="B787" s="614"/>
      <c r="C787" s="614"/>
      <c r="D787" s="614"/>
      <c r="E787" s="338"/>
      <c r="F787" s="338"/>
      <c r="I787" s="339"/>
      <c r="N787" s="339"/>
      <c r="P787" s="483">
        <v>971185595</v>
      </c>
      <c r="Q787" s="483">
        <v>761545292</v>
      </c>
      <c r="R787" s="483">
        <v>17275375</v>
      </c>
      <c r="S787" s="483">
        <v>77848533</v>
      </c>
      <c r="T787" s="483">
        <f>38590750+149946050+63000000</f>
        <v>251536800</v>
      </c>
      <c r="U787" s="218"/>
      <c r="V787" s="218"/>
    </row>
    <row r="788" spans="1:24" x14ac:dyDescent="0.25">
      <c r="A788" s="614"/>
      <c r="B788" s="614"/>
      <c r="C788" s="614"/>
      <c r="D788" s="614"/>
      <c r="E788" s="340"/>
      <c r="F788" s="340"/>
      <c r="I788" s="339"/>
      <c r="N788" s="339"/>
      <c r="P788" s="459"/>
      <c r="Q788" s="459"/>
      <c r="R788" s="459"/>
      <c r="S788" s="459"/>
      <c r="T788" s="459"/>
    </row>
    <row r="789" spans="1:24" x14ac:dyDescent="0.25">
      <c r="A789" s="341"/>
      <c r="B789" s="342"/>
      <c r="C789" s="342"/>
      <c r="D789" s="338"/>
      <c r="E789" s="340"/>
      <c r="F789" s="340"/>
      <c r="I789" s="343"/>
      <c r="N789" s="343"/>
      <c r="O789" s="444">
        <f>17958279-N776</f>
        <v>47604517</v>
      </c>
    </row>
    <row r="790" spans="1:24" x14ac:dyDescent="0.25">
      <c r="A790" s="341"/>
      <c r="B790" s="342"/>
      <c r="C790" s="342"/>
      <c r="D790" s="338"/>
      <c r="E790" s="340"/>
      <c r="F790" s="340"/>
      <c r="I790" s="343"/>
      <c r="N790" s="343"/>
      <c r="R790" s="346" t="s">
        <v>2041</v>
      </c>
      <c r="W790" s="459"/>
    </row>
    <row r="791" spans="1:24" x14ac:dyDescent="0.25">
      <c r="A791" s="341"/>
      <c r="B791" s="344"/>
      <c r="C791" s="344"/>
      <c r="D791" s="344"/>
      <c r="E791" s="344"/>
      <c r="F791" s="344"/>
      <c r="I791" s="343"/>
      <c r="N791" s="343"/>
      <c r="R791" s="346" t="s">
        <v>535</v>
      </c>
    </row>
    <row r="792" spans="1:24" x14ac:dyDescent="0.25">
      <c r="A792" s="615"/>
      <c r="B792" s="615"/>
      <c r="C792" s="615"/>
      <c r="D792" s="615"/>
      <c r="E792" s="344"/>
      <c r="F792" s="344"/>
      <c r="I792" s="339"/>
      <c r="N792" s="339"/>
      <c r="R792" s="346"/>
    </row>
    <row r="793" spans="1:24" x14ac:dyDescent="0.25">
      <c r="R793" s="346"/>
    </row>
    <row r="794" spans="1:24" x14ac:dyDescent="0.25">
      <c r="R794" s="346"/>
    </row>
    <row r="795" spans="1:24" x14ac:dyDescent="0.25">
      <c r="R795" s="346"/>
    </row>
    <row r="796" spans="1:24" x14ac:dyDescent="0.25">
      <c r="R796" s="346" t="s">
        <v>180</v>
      </c>
    </row>
  </sheetData>
  <mergeCells count="16">
    <mergeCell ref="D154:E154"/>
    <mergeCell ref="D184:E184"/>
    <mergeCell ref="A787:D787"/>
    <mergeCell ref="A788:D788"/>
    <mergeCell ref="A792:D792"/>
    <mergeCell ref="L16:N16"/>
    <mergeCell ref="G16:I16"/>
    <mergeCell ref="D58:E58"/>
    <mergeCell ref="A7:V7"/>
    <mergeCell ref="A8:V8"/>
    <mergeCell ref="A9:V9"/>
    <mergeCell ref="A16:A18"/>
    <mergeCell ref="B16:C18"/>
    <mergeCell ref="D16:E18"/>
    <mergeCell ref="V16:V18"/>
    <mergeCell ref="P16:T16"/>
  </mergeCells>
  <pageMargins left="0.19685039370078741" right="0.98425196850393704" top="0.39370078740157483" bottom="0.19685039370078741" header="0.31496062992125984" footer="0.31496062992125984"/>
  <pageSetup paperSize="5" scale="65"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10" zoomScale="80" zoomScaleNormal="80" workbookViewId="0">
      <selection activeCell="A32" sqref="A32"/>
    </sheetView>
  </sheetViews>
  <sheetFormatPr defaultRowHeight="15" x14ac:dyDescent="0.25"/>
  <cols>
    <col min="1" max="1" width="5.85546875" style="617" customWidth="1"/>
    <col min="2" max="2" width="26.140625" style="617" customWidth="1"/>
    <col min="3" max="3" width="14.28515625" style="617" customWidth="1"/>
    <col min="4" max="4" width="18.28515625" style="617" customWidth="1"/>
    <col min="5" max="5" width="14.5703125" style="617" customWidth="1"/>
    <col min="6" max="6" width="9.140625" style="617"/>
  </cols>
  <sheetData>
    <row r="1" spans="1:5" ht="49.5" customHeight="1" x14ac:dyDescent="0.25">
      <c r="A1" s="616" t="s">
        <v>2029</v>
      </c>
      <c r="B1" s="616"/>
      <c r="C1" s="616"/>
      <c r="D1" s="616"/>
      <c r="E1" s="616"/>
    </row>
    <row r="2" spans="1:5" ht="24.95" customHeight="1" x14ac:dyDescent="0.25">
      <c r="A2" s="619"/>
    </row>
    <row r="3" spans="1:5" ht="24.95" customHeight="1" x14ac:dyDescent="0.25">
      <c r="A3" s="620" t="s">
        <v>2008</v>
      </c>
      <c r="B3" s="620"/>
      <c r="C3" s="620"/>
      <c r="D3" s="620"/>
      <c r="E3" s="620"/>
    </row>
    <row r="4" spans="1:5" ht="24.95" customHeight="1" x14ac:dyDescent="0.25">
      <c r="A4" s="620" t="s">
        <v>933</v>
      </c>
      <c r="B4" s="620"/>
      <c r="C4" s="620"/>
      <c r="D4" s="620"/>
      <c r="E4" s="620"/>
    </row>
    <row r="5" spans="1:5" ht="24.95" customHeight="1" x14ac:dyDescent="0.25">
      <c r="A5" s="620" t="s">
        <v>2028</v>
      </c>
      <c r="B5" s="620"/>
      <c r="C5" s="620"/>
      <c r="D5" s="620"/>
      <c r="E5" s="620"/>
    </row>
    <row r="6" spans="1:5" ht="24.95" customHeight="1" x14ac:dyDescent="0.25">
      <c r="A6" s="618"/>
    </row>
    <row r="7" spans="1:5" ht="24.95" customHeight="1" x14ac:dyDescent="0.25">
      <c r="A7" s="621" t="s">
        <v>246</v>
      </c>
      <c r="B7" s="621" t="s">
        <v>2009</v>
      </c>
      <c r="C7" s="621" t="s">
        <v>2010</v>
      </c>
      <c r="D7" s="621"/>
      <c r="E7" s="622" t="s">
        <v>838</v>
      </c>
    </row>
    <row r="8" spans="1:5" ht="24.95" customHeight="1" x14ac:dyDescent="0.25">
      <c r="A8" s="621"/>
      <c r="B8" s="621"/>
      <c r="C8" s="622" t="s">
        <v>2011</v>
      </c>
      <c r="D8" s="622" t="s">
        <v>2012</v>
      </c>
      <c r="E8" s="622" t="s">
        <v>2013</v>
      </c>
    </row>
    <row r="9" spans="1:5" ht="24.95" customHeight="1" x14ac:dyDescent="0.25">
      <c r="A9" s="622">
        <v>1</v>
      </c>
      <c r="B9" s="623" t="s">
        <v>2014</v>
      </c>
      <c r="C9" s="624">
        <v>243</v>
      </c>
      <c r="D9" s="624">
        <v>241</v>
      </c>
      <c r="E9" s="624">
        <f>C9+D9</f>
        <v>484</v>
      </c>
    </row>
    <row r="10" spans="1:5" ht="24.95" customHeight="1" x14ac:dyDescent="0.25">
      <c r="A10" s="622">
        <v>2</v>
      </c>
      <c r="B10" s="623" t="s">
        <v>2015</v>
      </c>
      <c r="C10" s="624">
        <v>105</v>
      </c>
      <c r="D10" s="624">
        <v>121</v>
      </c>
      <c r="E10" s="624">
        <f t="shared" ref="E10:E21" si="0">C10+D10</f>
        <v>226</v>
      </c>
    </row>
    <row r="11" spans="1:5" ht="24.95" customHeight="1" x14ac:dyDescent="0.25">
      <c r="A11" s="622">
        <v>3</v>
      </c>
      <c r="B11" s="623" t="s">
        <v>2016</v>
      </c>
      <c r="C11" s="624">
        <v>100</v>
      </c>
      <c r="D11" s="624">
        <v>90</v>
      </c>
      <c r="E11" s="624">
        <f t="shared" si="0"/>
        <v>190</v>
      </c>
    </row>
    <row r="12" spans="1:5" ht="24.95" customHeight="1" x14ac:dyDescent="0.25">
      <c r="A12" s="622">
        <v>4</v>
      </c>
      <c r="B12" s="623" t="s">
        <v>2017</v>
      </c>
      <c r="C12" s="624">
        <v>32</v>
      </c>
      <c r="D12" s="624">
        <v>34</v>
      </c>
      <c r="E12" s="624">
        <f t="shared" si="0"/>
        <v>66</v>
      </c>
    </row>
    <row r="13" spans="1:5" ht="24.95" customHeight="1" x14ac:dyDescent="0.25">
      <c r="A13" s="622">
        <v>5</v>
      </c>
      <c r="B13" s="623" t="s">
        <v>2018</v>
      </c>
      <c r="C13" s="624">
        <v>136</v>
      </c>
      <c r="D13" s="624">
        <v>151</v>
      </c>
      <c r="E13" s="624">
        <f t="shared" si="0"/>
        <v>287</v>
      </c>
    </row>
    <row r="14" spans="1:5" ht="24.95" customHeight="1" x14ac:dyDescent="0.25">
      <c r="A14" s="622">
        <v>6</v>
      </c>
      <c r="B14" s="623" t="s">
        <v>2019</v>
      </c>
      <c r="C14" s="624">
        <v>160</v>
      </c>
      <c r="D14" s="624">
        <v>185</v>
      </c>
      <c r="E14" s="624">
        <f t="shared" si="0"/>
        <v>345</v>
      </c>
    </row>
    <row r="15" spans="1:5" ht="24.95" customHeight="1" x14ac:dyDescent="0.25">
      <c r="A15" s="622">
        <v>7</v>
      </c>
      <c r="B15" s="623" t="s">
        <v>2020</v>
      </c>
      <c r="C15" s="624">
        <v>195</v>
      </c>
      <c r="D15" s="624">
        <v>217</v>
      </c>
      <c r="E15" s="624">
        <f t="shared" si="0"/>
        <v>412</v>
      </c>
    </row>
    <row r="16" spans="1:5" ht="24.95" customHeight="1" x14ac:dyDescent="0.25">
      <c r="A16" s="622">
        <v>8</v>
      </c>
      <c r="B16" s="623" t="s">
        <v>2021</v>
      </c>
      <c r="C16" s="624">
        <v>161</v>
      </c>
      <c r="D16" s="624">
        <v>159</v>
      </c>
      <c r="E16" s="624">
        <f t="shared" si="0"/>
        <v>320</v>
      </c>
    </row>
    <row r="17" spans="1:5" ht="24.95" customHeight="1" x14ac:dyDescent="0.25">
      <c r="A17" s="622">
        <v>9</v>
      </c>
      <c r="B17" s="623" t="s">
        <v>2022</v>
      </c>
      <c r="C17" s="624">
        <v>114</v>
      </c>
      <c r="D17" s="624">
        <v>117</v>
      </c>
      <c r="E17" s="624">
        <f t="shared" si="0"/>
        <v>231</v>
      </c>
    </row>
    <row r="18" spans="1:5" ht="24.95" customHeight="1" x14ac:dyDescent="0.25">
      <c r="A18" s="622">
        <v>10</v>
      </c>
      <c r="B18" s="623" t="s">
        <v>2023</v>
      </c>
      <c r="C18" s="624">
        <v>158</v>
      </c>
      <c r="D18" s="624">
        <v>161</v>
      </c>
      <c r="E18" s="624">
        <f t="shared" si="0"/>
        <v>319</v>
      </c>
    </row>
    <row r="19" spans="1:5" ht="24.95" customHeight="1" x14ac:dyDescent="0.25">
      <c r="A19" s="622">
        <v>11</v>
      </c>
      <c r="B19" s="623" t="s">
        <v>2024</v>
      </c>
      <c r="C19" s="624">
        <v>73</v>
      </c>
      <c r="D19" s="624">
        <v>73</v>
      </c>
      <c r="E19" s="624">
        <f t="shared" si="0"/>
        <v>146</v>
      </c>
    </row>
    <row r="20" spans="1:5" ht="24.95" customHeight="1" x14ac:dyDescent="0.25">
      <c r="A20" s="622">
        <v>12</v>
      </c>
      <c r="B20" s="623" t="s">
        <v>2025</v>
      </c>
      <c r="C20" s="624">
        <v>96</v>
      </c>
      <c r="D20" s="624">
        <v>106</v>
      </c>
      <c r="E20" s="624">
        <f t="shared" si="0"/>
        <v>202</v>
      </c>
    </row>
    <row r="21" spans="1:5" ht="24.95" customHeight="1" x14ac:dyDescent="0.25">
      <c r="A21" s="622">
        <v>13</v>
      </c>
      <c r="B21" s="623" t="s">
        <v>2026</v>
      </c>
      <c r="C21" s="624">
        <v>51</v>
      </c>
      <c r="D21" s="624">
        <v>62</v>
      </c>
      <c r="E21" s="624">
        <f t="shared" si="0"/>
        <v>113</v>
      </c>
    </row>
    <row r="22" spans="1:5" ht="24.95" customHeight="1" x14ac:dyDescent="0.25">
      <c r="A22" s="622"/>
      <c r="B22" s="622" t="s">
        <v>2027</v>
      </c>
      <c r="C22" s="625">
        <f>SUM(C9:C21)</f>
        <v>1624</v>
      </c>
      <c r="D22" s="625">
        <f t="shared" ref="D22:E22" si="1">SUM(D9:D21)</f>
        <v>1717</v>
      </c>
      <c r="E22" s="625">
        <f t="shared" si="1"/>
        <v>3341</v>
      </c>
    </row>
    <row r="23" spans="1:5" ht="24.95" customHeight="1" x14ac:dyDescent="0.25">
      <c r="A23" s="618"/>
    </row>
  </sheetData>
  <mergeCells count="7">
    <mergeCell ref="A7:A8"/>
    <mergeCell ref="B7:B8"/>
    <mergeCell ref="C7:D7"/>
    <mergeCell ref="A1:E1"/>
    <mergeCell ref="A3:E3"/>
    <mergeCell ref="A4:E4"/>
    <mergeCell ref="A5:E5"/>
  </mergeCell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02"/>
  <sheetViews>
    <sheetView topLeftCell="A763" zoomScale="80" zoomScaleNormal="80" workbookViewId="0">
      <selection activeCell="F797" sqref="F797"/>
    </sheetView>
  </sheetViews>
  <sheetFormatPr defaultRowHeight="15" x14ac:dyDescent="0.25"/>
  <cols>
    <col min="1" max="1" width="4.85546875" style="217" customWidth="1"/>
    <col min="2" max="2" width="7.5703125" style="217" customWidth="1"/>
    <col min="3" max="3" width="7.28515625" style="217" customWidth="1"/>
    <col min="4" max="4" width="3" style="217" customWidth="1"/>
    <col min="5" max="5" width="37.42578125" style="217" customWidth="1"/>
    <col min="6" max="6" width="27.140625" style="217" customWidth="1"/>
    <col min="7" max="7" width="0.28515625" style="217" hidden="1" customWidth="1"/>
    <col min="8" max="8" width="9" style="217" hidden="1" customWidth="1"/>
    <col min="9" max="9" width="18.85546875" style="218" customWidth="1"/>
    <col min="10" max="11" width="3.42578125" style="217" hidden="1" customWidth="1"/>
    <col min="12" max="12" width="7.140625" style="217" hidden="1" customWidth="1"/>
    <col min="13" max="13" width="6.5703125" style="217" hidden="1" customWidth="1"/>
    <col min="14" max="14" width="19" style="218" hidden="1" customWidth="1"/>
    <col min="15" max="15" width="10.7109375" style="217" hidden="1" customWidth="1"/>
    <col min="16" max="16" width="16.7109375" style="217" hidden="1" customWidth="1"/>
    <col min="17" max="17" width="15.85546875" style="217" hidden="1" customWidth="1"/>
    <col min="18" max="18" width="14.140625" style="217" hidden="1" customWidth="1"/>
    <col min="19" max="20" width="14.5703125" style="217" hidden="1" customWidth="1"/>
    <col min="21" max="21" width="15.5703125" style="217" hidden="1" customWidth="1"/>
    <col min="22" max="22" width="7.5703125" style="217" hidden="1" customWidth="1"/>
    <col min="23" max="23" width="13.140625" style="217" bestFit="1" customWidth="1"/>
    <col min="24" max="24" width="13.42578125" style="203" bestFit="1" customWidth="1"/>
  </cols>
  <sheetData>
    <row r="1" spans="1:22" x14ac:dyDescent="0.25">
      <c r="F1" s="633" t="s">
        <v>570</v>
      </c>
      <c r="K1" s="217" t="s">
        <v>538</v>
      </c>
      <c r="Q1" s="217" t="s">
        <v>538</v>
      </c>
    </row>
    <row r="2" spans="1:22" ht="16.5" customHeight="1" x14ac:dyDescent="0.25">
      <c r="F2" s="633" t="s">
        <v>2030</v>
      </c>
      <c r="K2" s="217" t="s">
        <v>536</v>
      </c>
      <c r="Q2" s="217" t="s">
        <v>1979</v>
      </c>
    </row>
    <row r="3" spans="1:22" hidden="1" x14ac:dyDescent="0.25">
      <c r="F3" s="633"/>
      <c r="K3" s="217" t="s">
        <v>210</v>
      </c>
      <c r="Q3" s="217" t="s">
        <v>210</v>
      </c>
    </row>
    <row r="4" spans="1:22" x14ac:dyDescent="0.25">
      <c r="F4" s="633" t="s">
        <v>2031</v>
      </c>
      <c r="K4" s="217" t="s">
        <v>537</v>
      </c>
      <c r="Q4" s="217" t="s">
        <v>537</v>
      </c>
    </row>
    <row r="5" spans="1:22" x14ac:dyDescent="0.25">
      <c r="F5" s="633" t="s">
        <v>1855</v>
      </c>
      <c r="K5" s="217" t="s">
        <v>236</v>
      </c>
      <c r="Q5" s="217" t="s">
        <v>1855</v>
      </c>
    </row>
    <row r="6" spans="1:22" ht="12.75" customHeight="1" x14ac:dyDescent="0.25"/>
    <row r="7" spans="1:22" hidden="1" x14ac:dyDescent="0.25">
      <c r="A7" s="607" t="s">
        <v>539</v>
      </c>
      <c r="B7" s="607"/>
      <c r="C7" s="607"/>
      <c r="D7" s="607"/>
      <c r="E7" s="607"/>
      <c r="F7" s="607"/>
      <c r="G7" s="607"/>
      <c r="H7" s="607"/>
      <c r="I7" s="607"/>
      <c r="J7" s="607"/>
      <c r="K7" s="607"/>
      <c r="L7" s="607"/>
      <c r="M7" s="607"/>
      <c r="N7" s="607"/>
      <c r="O7" s="607"/>
      <c r="P7" s="607"/>
      <c r="Q7" s="607"/>
      <c r="R7" s="607"/>
      <c r="S7" s="607"/>
      <c r="T7" s="607"/>
      <c r="U7" s="607"/>
      <c r="V7" s="607"/>
    </row>
    <row r="8" spans="1:22" hidden="1" x14ac:dyDescent="0.25">
      <c r="A8" s="607" t="s">
        <v>930</v>
      </c>
      <c r="B8" s="607"/>
      <c r="C8" s="607"/>
      <c r="D8" s="607"/>
      <c r="E8" s="607"/>
      <c r="F8" s="607"/>
      <c r="G8" s="607"/>
      <c r="H8" s="607"/>
      <c r="I8" s="607"/>
      <c r="J8" s="607"/>
      <c r="K8" s="607"/>
      <c r="L8" s="607"/>
      <c r="M8" s="607"/>
      <c r="N8" s="607"/>
      <c r="O8" s="607"/>
      <c r="P8" s="607"/>
      <c r="Q8" s="607"/>
      <c r="R8" s="607"/>
      <c r="S8" s="607"/>
      <c r="T8" s="607"/>
      <c r="U8" s="607"/>
      <c r="V8" s="607"/>
    </row>
    <row r="9" spans="1:22" hidden="1" x14ac:dyDescent="0.25">
      <c r="A9" s="607" t="s">
        <v>1855</v>
      </c>
      <c r="B9" s="607"/>
      <c r="C9" s="607"/>
      <c r="D9" s="607"/>
      <c r="E9" s="607"/>
      <c r="F9" s="607"/>
      <c r="G9" s="607"/>
      <c r="H9" s="607"/>
      <c r="I9" s="607"/>
      <c r="J9" s="607"/>
      <c r="K9" s="607"/>
      <c r="L9" s="607"/>
      <c r="M9" s="607"/>
      <c r="N9" s="607"/>
      <c r="O9" s="607"/>
      <c r="P9" s="607"/>
      <c r="Q9" s="607"/>
      <c r="R9" s="607"/>
      <c r="S9" s="607"/>
      <c r="T9" s="607"/>
      <c r="U9" s="607"/>
      <c r="V9" s="607"/>
    </row>
    <row r="10" spans="1:22" hidden="1" x14ac:dyDescent="0.25">
      <c r="A10" s="349" t="s">
        <v>540</v>
      </c>
      <c r="B10" s="349"/>
      <c r="C10" s="349"/>
      <c r="D10" s="349" t="s">
        <v>544</v>
      </c>
      <c r="E10" s="349" t="s">
        <v>545</v>
      </c>
      <c r="F10" s="349"/>
      <c r="G10" s="349"/>
      <c r="H10" s="349"/>
      <c r="I10" s="349"/>
      <c r="J10" s="349"/>
      <c r="K10" s="349"/>
      <c r="L10" s="349"/>
      <c r="M10" s="349"/>
      <c r="N10" s="349"/>
      <c r="O10" s="349"/>
      <c r="P10" s="349"/>
      <c r="Q10" s="349"/>
      <c r="R10" s="349"/>
      <c r="S10" s="349"/>
      <c r="T10" s="349"/>
      <c r="U10" s="349"/>
      <c r="V10" s="349"/>
    </row>
    <row r="11" spans="1:22" hidden="1" x14ac:dyDescent="0.25">
      <c r="A11" s="349" t="s">
        <v>541</v>
      </c>
      <c r="B11" s="349"/>
      <c r="C11" s="349"/>
      <c r="D11" s="349" t="s">
        <v>544</v>
      </c>
      <c r="E11" s="349" t="s">
        <v>546</v>
      </c>
      <c r="F11" s="349"/>
      <c r="G11" s="349"/>
      <c r="H11" s="349"/>
      <c r="I11" s="349"/>
      <c r="J11" s="349"/>
      <c r="K11" s="349"/>
      <c r="L11" s="349"/>
      <c r="M11" s="349"/>
      <c r="N11" s="349"/>
      <c r="O11" s="349"/>
      <c r="P11" s="349"/>
      <c r="Q11" s="349"/>
      <c r="R11" s="349"/>
      <c r="S11" s="349"/>
      <c r="T11" s="349"/>
      <c r="U11" s="349"/>
      <c r="V11" s="349"/>
    </row>
    <row r="12" spans="1:22" hidden="1" x14ac:dyDescent="0.25">
      <c r="A12" s="349" t="s">
        <v>542</v>
      </c>
      <c r="B12" s="349"/>
      <c r="C12" s="349"/>
      <c r="D12" s="349" t="s">
        <v>544</v>
      </c>
      <c r="E12" s="349" t="s">
        <v>547</v>
      </c>
      <c r="F12" s="349"/>
      <c r="G12" s="349"/>
      <c r="H12" s="349"/>
      <c r="I12" s="349"/>
      <c r="J12" s="349"/>
      <c r="K12" s="349"/>
      <c r="L12" s="349"/>
      <c r="M12" s="349"/>
      <c r="N12" s="349"/>
      <c r="O12" s="349"/>
      <c r="P12" s="349"/>
      <c r="Q12" s="349"/>
      <c r="R12" s="349"/>
      <c r="S12" s="349"/>
      <c r="T12" s="349"/>
      <c r="U12" s="349"/>
      <c r="V12" s="349"/>
    </row>
    <row r="13" spans="1:22" hidden="1" x14ac:dyDescent="0.25">
      <c r="A13" s="349" t="s">
        <v>543</v>
      </c>
      <c r="B13" s="349"/>
      <c r="C13" s="349"/>
      <c r="D13" s="349" t="s">
        <v>544</v>
      </c>
      <c r="E13" s="349" t="s">
        <v>931</v>
      </c>
      <c r="F13" s="349"/>
      <c r="G13" s="349"/>
      <c r="H13" s="349"/>
      <c r="I13" s="349"/>
      <c r="J13" s="349"/>
      <c r="K13" s="349"/>
      <c r="L13" s="349"/>
      <c r="M13" s="349"/>
      <c r="N13" s="349"/>
      <c r="O13" s="349"/>
      <c r="P13" s="349"/>
      <c r="Q13" s="349"/>
      <c r="R13" s="349"/>
      <c r="S13" s="349"/>
      <c r="T13" s="349"/>
      <c r="U13" s="349"/>
      <c r="V13" s="349"/>
    </row>
    <row r="14" spans="1:22" hidden="1" x14ac:dyDescent="0.25">
      <c r="A14" s="219" t="s">
        <v>842</v>
      </c>
      <c r="B14" s="219"/>
      <c r="C14" s="219"/>
      <c r="D14" s="219" t="s">
        <v>544</v>
      </c>
      <c r="E14" s="219" t="s">
        <v>1978</v>
      </c>
      <c r="F14" s="219"/>
      <c r="G14" s="219"/>
      <c r="H14" s="219"/>
      <c r="I14" s="219"/>
      <c r="J14" s="219"/>
      <c r="K14" s="219"/>
      <c r="L14" s="219"/>
      <c r="M14" s="219"/>
      <c r="N14" s="219"/>
      <c r="O14" s="219"/>
      <c r="P14" s="219"/>
      <c r="Q14" s="219"/>
      <c r="R14" s="219"/>
      <c r="S14" s="219"/>
      <c r="T14" s="219"/>
      <c r="U14" s="219"/>
      <c r="V14" s="219"/>
    </row>
    <row r="15" spans="1:22" x14ac:dyDescent="0.25">
      <c r="A15" s="220"/>
      <c r="B15" s="220"/>
      <c r="C15" s="547"/>
      <c r="D15" s="220"/>
      <c r="E15" s="220"/>
      <c r="F15" s="220"/>
      <c r="G15" s="220"/>
      <c r="H15" s="220"/>
      <c r="I15" s="220"/>
      <c r="J15" s="220"/>
      <c r="K15" s="220"/>
      <c r="L15" s="220"/>
      <c r="M15" s="220"/>
      <c r="N15" s="220"/>
      <c r="O15" s="220"/>
      <c r="P15" s="220"/>
      <c r="Q15" s="220"/>
      <c r="R15" s="220"/>
      <c r="S15" s="220"/>
      <c r="T15" s="220"/>
      <c r="U15" s="220"/>
      <c r="V15" s="220"/>
    </row>
    <row r="16" spans="1:22" ht="15" customHeight="1" x14ac:dyDescent="0.25">
      <c r="A16" s="608" t="s">
        <v>246</v>
      </c>
      <c r="B16" s="609" t="s">
        <v>247</v>
      </c>
      <c r="C16" s="609"/>
      <c r="D16" s="610" t="s">
        <v>837</v>
      </c>
      <c r="E16" s="610"/>
      <c r="F16" s="668" t="s">
        <v>548</v>
      </c>
      <c r="G16" s="666" t="s">
        <v>2032</v>
      </c>
      <c r="H16" s="667"/>
      <c r="I16" s="670" t="s">
        <v>2032</v>
      </c>
      <c r="J16" s="222" t="s">
        <v>248</v>
      </c>
      <c r="K16" s="222" t="s">
        <v>248</v>
      </c>
      <c r="L16" s="599" t="s">
        <v>248</v>
      </c>
      <c r="M16" s="600"/>
      <c r="N16" s="601"/>
      <c r="O16" s="223"/>
      <c r="P16" s="611" t="s">
        <v>553</v>
      </c>
      <c r="Q16" s="612"/>
      <c r="R16" s="612"/>
      <c r="S16" s="612"/>
      <c r="T16" s="613"/>
      <c r="U16" s="223" t="s">
        <v>843</v>
      </c>
      <c r="V16" s="608" t="s">
        <v>249</v>
      </c>
    </row>
    <row r="17" spans="1:22" x14ac:dyDescent="0.25">
      <c r="A17" s="608"/>
      <c r="B17" s="609"/>
      <c r="C17" s="609"/>
      <c r="D17" s="610"/>
      <c r="E17" s="610"/>
      <c r="F17" s="672"/>
      <c r="G17" s="549" t="s">
        <v>550</v>
      </c>
      <c r="H17" s="549" t="s">
        <v>551</v>
      </c>
      <c r="I17" s="673"/>
      <c r="J17" s="224" t="s">
        <v>250</v>
      </c>
      <c r="K17" s="225" t="s">
        <v>251</v>
      </c>
      <c r="L17" s="225" t="s">
        <v>550</v>
      </c>
      <c r="M17" s="225" t="s">
        <v>551</v>
      </c>
      <c r="N17" s="225" t="s">
        <v>252</v>
      </c>
      <c r="O17" s="202" t="s">
        <v>552</v>
      </c>
      <c r="P17" s="204" t="s">
        <v>554</v>
      </c>
      <c r="Q17" s="204" t="s">
        <v>555</v>
      </c>
      <c r="R17" s="204" t="s">
        <v>556</v>
      </c>
      <c r="S17" s="204" t="s">
        <v>557</v>
      </c>
      <c r="T17" s="204" t="s">
        <v>558</v>
      </c>
      <c r="U17" s="225" t="s">
        <v>252</v>
      </c>
      <c r="V17" s="608"/>
    </row>
    <row r="18" spans="1:22" x14ac:dyDescent="0.25">
      <c r="A18" s="608"/>
      <c r="B18" s="609"/>
      <c r="C18" s="609"/>
      <c r="D18" s="610"/>
      <c r="E18" s="610"/>
      <c r="F18" s="669"/>
      <c r="G18" s="549"/>
      <c r="H18" s="549"/>
      <c r="I18" s="671"/>
      <c r="J18" s="228" t="s">
        <v>253</v>
      </c>
      <c r="K18" s="227" t="s">
        <v>253</v>
      </c>
      <c r="L18" s="227"/>
      <c r="M18" s="227"/>
      <c r="N18" s="227"/>
      <c r="O18" s="228"/>
      <c r="P18" s="228"/>
      <c r="Q18" s="228"/>
      <c r="R18" s="228"/>
      <c r="S18" s="228"/>
      <c r="T18" s="228"/>
      <c r="U18" s="227" t="s">
        <v>253</v>
      </c>
      <c r="V18" s="608"/>
    </row>
    <row r="19" spans="1:22" x14ac:dyDescent="0.25">
      <c r="A19" s="634"/>
      <c r="B19" s="634"/>
      <c r="C19" s="635">
        <v>4</v>
      </c>
      <c r="D19" s="636" t="s">
        <v>1</v>
      </c>
      <c r="E19" s="634"/>
      <c r="F19" s="634"/>
      <c r="G19" s="634"/>
      <c r="H19" s="634"/>
      <c r="I19" s="637"/>
      <c r="J19" s="232"/>
      <c r="K19" s="232"/>
      <c r="L19" s="232"/>
      <c r="M19" s="232"/>
      <c r="N19" s="232"/>
      <c r="O19" s="232"/>
      <c r="P19" s="232"/>
      <c r="Q19" s="232"/>
      <c r="R19" s="232"/>
      <c r="S19" s="232"/>
      <c r="T19" s="232"/>
      <c r="U19" s="232"/>
      <c r="V19" s="229"/>
    </row>
    <row r="20" spans="1:22" x14ac:dyDescent="0.25">
      <c r="A20" s="634"/>
      <c r="B20" s="634"/>
      <c r="C20" s="635" t="s">
        <v>254</v>
      </c>
      <c r="D20" s="634"/>
      <c r="E20" s="636" t="s">
        <v>2</v>
      </c>
      <c r="F20" s="636"/>
      <c r="G20" s="636"/>
      <c r="H20" s="636"/>
      <c r="I20" s="258">
        <f>I21+I25</f>
        <v>61500000</v>
      </c>
      <c r="J20" s="236">
        <f>J21+J25</f>
        <v>110422000</v>
      </c>
      <c r="K20" s="236">
        <f>K21+K25</f>
        <v>0</v>
      </c>
      <c r="L20" s="236"/>
      <c r="M20" s="236"/>
      <c r="N20" s="236">
        <f>N21+N25</f>
        <v>14887000</v>
      </c>
      <c r="O20" s="236">
        <f>N20/I20*100</f>
        <v>24.206504065040651</v>
      </c>
      <c r="P20" s="236">
        <f t="shared" ref="P20:U20" si="0">P21+P25</f>
        <v>0</v>
      </c>
      <c r="Q20" s="236">
        <f t="shared" si="0"/>
        <v>0</v>
      </c>
      <c r="R20" s="236">
        <f t="shared" si="0"/>
        <v>0</v>
      </c>
      <c r="S20" s="236">
        <f t="shared" si="0"/>
        <v>0</v>
      </c>
      <c r="T20" s="236">
        <f t="shared" si="0"/>
        <v>14887000</v>
      </c>
      <c r="U20" s="236">
        <f t="shared" si="0"/>
        <v>46613000</v>
      </c>
      <c r="V20" s="233"/>
    </row>
    <row r="21" spans="1:22" hidden="1" x14ac:dyDescent="0.25">
      <c r="A21" s="638"/>
      <c r="B21" s="638"/>
      <c r="C21" s="639" t="s">
        <v>255</v>
      </c>
      <c r="D21" s="638"/>
      <c r="E21" s="640" t="s">
        <v>256</v>
      </c>
      <c r="F21" s="640"/>
      <c r="G21" s="640"/>
      <c r="H21" s="640"/>
      <c r="I21" s="263">
        <f>SUM(I22:I23)</f>
        <v>4500000</v>
      </c>
      <c r="J21" s="241">
        <f>SUM(J22:J23)</f>
        <v>3022000</v>
      </c>
      <c r="K21" s="241">
        <f>SUM(K22:K23)</f>
        <v>0</v>
      </c>
      <c r="L21" s="241"/>
      <c r="M21" s="241"/>
      <c r="N21" s="241">
        <f>SUM(N22:N23)</f>
        <v>2887000</v>
      </c>
      <c r="O21" s="236">
        <f t="shared" ref="O21:O87" si="1">N21/I21*100</f>
        <v>64.155555555555551</v>
      </c>
      <c r="P21" s="241"/>
      <c r="Q21" s="241"/>
      <c r="R21" s="241"/>
      <c r="S21" s="241"/>
      <c r="T21" s="241">
        <f>SUM(T22:T23)</f>
        <v>2887000</v>
      </c>
      <c r="U21" s="241">
        <f>SUM(U22:U23)</f>
        <v>1613000</v>
      </c>
      <c r="V21" s="237"/>
    </row>
    <row r="22" spans="1:22" hidden="1" x14ac:dyDescent="0.25">
      <c r="A22" s="321"/>
      <c r="B22" s="321"/>
      <c r="C22" s="320" t="s">
        <v>257</v>
      </c>
      <c r="D22" s="321"/>
      <c r="E22" s="322" t="s">
        <v>258</v>
      </c>
      <c r="F22" s="322"/>
      <c r="G22" s="322"/>
      <c r="H22" s="322"/>
      <c r="I22" s="265">
        <v>3500000</v>
      </c>
      <c r="J22" s="245">
        <v>1922000</v>
      </c>
      <c r="K22" s="245">
        <v>0</v>
      </c>
      <c r="L22" s="245"/>
      <c r="M22" s="245"/>
      <c r="N22" s="245">
        <v>1787000</v>
      </c>
      <c r="O22" s="236">
        <f t="shared" si="1"/>
        <v>51.057142857142857</v>
      </c>
      <c r="P22" s="245"/>
      <c r="Q22" s="245"/>
      <c r="R22" s="245"/>
      <c r="S22" s="245"/>
      <c r="T22" s="245">
        <f>N22</f>
        <v>1787000</v>
      </c>
      <c r="U22" s="245">
        <f>I22-N22</f>
        <v>1713000</v>
      </c>
      <c r="V22" s="242"/>
    </row>
    <row r="23" spans="1:22" hidden="1" x14ac:dyDescent="0.25">
      <c r="A23" s="321"/>
      <c r="B23" s="321"/>
      <c r="C23" s="320" t="s">
        <v>259</v>
      </c>
      <c r="D23" s="321"/>
      <c r="E23" s="322" t="s">
        <v>260</v>
      </c>
      <c r="F23" s="322"/>
      <c r="G23" s="322"/>
      <c r="H23" s="322"/>
      <c r="I23" s="265">
        <v>1000000</v>
      </c>
      <c r="J23" s="245">
        <v>1100000</v>
      </c>
      <c r="K23" s="245">
        <v>0</v>
      </c>
      <c r="L23" s="245"/>
      <c r="M23" s="245"/>
      <c r="N23" s="245">
        <v>1100000</v>
      </c>
      <c r="O23" s="236">
        <f t="shared" si="1"/>
        <v>110.00000000000001</v>
      </c>
      <c r="P23" s="245"/>
      <c r="Q23" s="245"/>
      <c r="R23" s="245"/>
      <c r="S23" s="245"/>
      <c r="T23" s="245">
        <f>N23</f>
        <v>1100000</v>
      </c>
      <c r="U23" s="245">
        <f>I23-N23</f>
        <v>-100000</v>
      </c>
      <c r="V23" s="242"/>
    </row>
    <row r="24" spans="1:22" hidden="1" x14ac:dyDescent="0.25">
      <c r="A24" s="321"/>
      <c r="B24" s="321"/>
      <c r="C24" s="320"/>
      <c r="D24" s="321"/>
      <c r="E24" s="322"/>
      <c r="F24" s="322"/>
      <c r="G24" s="322"/>
      <c r="H24" s="322"/>
      <c r="I24" s="265"/>
      <c r="J24" s="245"/>
      <c r="K24" s="245"/>
      <c r="L24" s="245"/>
      <c r="M24" s="245"/>
      <c r="N24" s="245"/>
      <c r="O24" s="236"/>
      <c r="P24" s="245"/>
      <c r="Q24" s="245"/>
      <c r="R24" s="245"/>
      <c r="S24" s="245"/>
      <c r="T24" s="245"/>
      <c r="U24" s="245"/>
      <c r="V24" s="242"/>
    </row>
    <row r="25" spans="1:22" hidden="1" x14ac:dyDescent="0.25">
      <c r="A25" s="638"/>
      <c r="B25" s="638"/>
      <c r="C25" s="639" t="s">
        <v>261</v>
      </c>
      <c r="D25" s="638"/>
      <c r="E25" s="640" t="s">
        <v>262</v>
      </c>
      <c r="F25" s="640"/>
      <c r="G25" s="640"/>
      <c r="H25" s="640"/>
      <c r="I25" s="263">
        <f>SUM(I26:I28)</f>
        <v>57000000</v>
      </c>
      <c r="J25" s="241">
        <f>SUM(J26:J28)</f>
        <v>107400000</v>
      </c>
      <c r="K25" s="241">
        <f>SUM(K26:K28)</f>
        <v>0</v>
      </c>
      <c r="L25" s="241"/>
      <c r="M25" s="241"/>
      <c r="N25" s="241">
        <f>SUM(N26:N28)</f>
        <v>12000000</v>
      </c>
      <c r="O25" s="236">
        <f t="shared" si="1"/>
        <v>21.052631578947366</v>
      </c>
      <c r="P25" s="241"/>
      <c r="Q25" s="241"/>
      <c r="R25" s="241"/>
      <c r="S25" s="241"/>
      <c r="T25" s="241">
        <f>SUM(T26:T28)</f>
        <v>12000000</v>
      </c>
      <c r="U25" s="241">
        <f>SUM(U26:U28)</f>
        <v>45000000</v>
      </c>
      <c r="V25" s="237"/>
    </row>
    <row r="26" spans="1:22" hidden="1" x14ac:dyDescent="0.25">
      <c r="A26" s="321"/>
      <c r="B26" s="321"/>
      <c r="C26" s="320" t="s">
        <v>263</v>
      </c>
      <c r="D26" s="321"/>
      <c r="E26" s="322" t="s">
        <v>264</v>
      </c>
      <c r="F26" s="322"/>
      <c r="G26" s="322"/>
      <c r="H26" s="322"/>
      <c r="I26" s="265">
        <v>45000000</v>
      </c>
      <c r="J26" s="245">
        <f>39900000+26850000</f>
        <v>66750000</v>
      </c>
      <c r="K26" s="245">
        <v>0</v>
      </c>
      <c r="L26" s="245"/>
      <c r="M26" s="245"/>
      <c r="N26" s="245">
        <v>0</v>
      </c>
      <c r="O26" s="236">
        <f t="shared" si="1"/>
        <v>0</v>
      </c>
      <c r="P26" s="245"/>
      <c r="Q26" s="245"/>
      <c r="R26" s="245"/>
      <c r="S26" s="245"/>
      <c r="T26" s="245">
        <f>N26</f>
        <v>0</v>
      </c>
      <c r="U26" s="245">
        <f>I26-N26</f>
        <v>45000000</v>
      </c>
      <c r="V26" s="242"/>
    </row>
    <row r="27" spans="1:22" hidden="1" x14ac:dyDescent="0.25">
      <c r="A27" s="321"/>
      <c r="B27" s="321"/>
      <c r="C27" s="320" t="s">
        <v>265</v>
      </c>
      <c r="D27" s="321"/>
      <c r="E27" s="322" t="s">
        <v>266</v>
      </c>
      <c r="F27" s="322"/>
      <c r="G27" s="322"/>
      <c r="H27" s="322"/>
      <c r="I27" s="265">
        <v>12000000</v>
      </c>
      <c r="J27" s="245">
        <v>40650000</v>
      </c>
      <c r="K27" s="245">
        <v>0</v>
      </c>
      <c r="L27" s="245"/>
      <c r="M27" s="245"/>
      <c r="N27" s="245">
        <v>12000000</v>
      </c>
      <c r="O27" s="236">
        <f t="shared" si="1"/>
        <v>100</v>
      </c>
      <c r="P27" s="245"/>
      <c r="Q27" s="245"/>
      <c r="R27" s="245"/>
      <c r="S27" s="245"/>
      <c r="T27" s="245">
        <f>N27</f>
        <v>12000000</v>
      </c>
      <c r="U27" s="245">
        <f>I27-N27</f>
        <v>0</v>
      </c>
      <c r="V27" s="242"/>
    </row>
    <row r="28" spans="1:22" ht="25.5" hidden="1" x14ac:dyDescent="0.25">
      <c r="A28" s="321"/>
      <c r="B28" s="321"/>
      <c r="C28" s="320" t="s">
        <v>267</v>
      </c>
      <c r="D28" s="321"/>
      <c r="E28" s="641" t="s">
        <v>268</v>
      </c>
      <c r="F28" s="641"/>
      <c r="G28" s="322"/>
      <c r="H28" s="322"/>
      <c r="I28" s="265">
        <v>0</v>
      </c>
      <c r="J28" s="245">
        <v>0</v>
      </c>
      <c r="K28" s="245">
        <v>0</v>
      </c>
      <c r="L28" s="245"/>
      <c r="M28" s="245"/>
      <c r="N28" s="245">
        <v>0</v>
      </c>
      <c r="O28" s="236"/>
      <c r="P28" s="245"/>
      <c r="Q28" s="245"/>
      <c r="R28" s="245"/>
      <c r="S28" s="245"/>
      <c r="T28" s="245"/>
      <c r="U28" s="245">
        <f>I28-N28</f>
        <v>0</v>
      </c>
      <c r="V28" s="242"/>
    </row>
    <row r="29" spans="1:22" hidden="1" x14ac:dyDescent="0.25">
      <c r="A29" s="321"/>
      <c r="B29" s="321"/>
      <c r="C29" s="320"/>
      <c r="D29" s="321"/>
      <c r="E29" s="322"/>
      <c r="F29" s="322"/>
      <c r="G29" s="322"/>
      <c r="H29" s="322"/>
      <c r="I29" s="265"/>
      <c r="J29" s="245"/>
      <c r="K29" s="245"/>
      <c r="L29" s="245"/>
      <c r="M29" s="245"/>
      <c r="N29" s="245"/>
      <c r="O29" s="236"/>
      <c r="P29" s="245"/>
      <c r="Q29" s="245"/>
      <c r="R29" s="245"/>
      <c r="S29" s="245"/>
      <c r="T29" s="245"/>
      <c r="U29" s="245"/>
      <c r="V29" s="242"/>
    </row>
    <row r="30" spans="1:22" x14ac:dyDescent="0.25">
      <c r="A30" s="634"/>
      <c r="B30" s="634"/>
      <c r="C30" s="635" t="s">
        <v>269</v>
      </c>
      <c r="D30" s="634"/>
      <c r="E30" s="636" t="s">
        <v>3</v>
      </c>
      <c r="F30" s="636"/>
      <c r="G30" s="636"/>
      <c r="H30" s="636"/>
      <c r="I30" s="258">
        <f>I31+I34+I37+I40+I43</f>
        <v>2027922300</v>
      </c>
      <c r="J30" s="236">
        <f>J31+J34+J37+J40</f>
        <v>92364840</v>
      </c>
      <c r="K30" s="236">
        <f>K31+K34+K37+K40</f>
        <v>1743626760</v>
      </c>
      <c r="L30" s="236"/>
      <c r="M30" s="236"/>
      <c r="N30" s="236">
        <f>N31+N34+N37+N40+N43</f>
        <v>2018014310</v>
      </c>
      <c r="O30" s="236">
        <f t="shared" si="1"/>
        <v>99.511421616104329</v>
      </c>
      <c r="P30" s="236">
        <f t="shared" ref="P30:S30" si="2">P31+P34+P37+P40</f>
        <v>951712000</v>
      </c>
      <c r="Q30" s="236">
        <f t="shared" si="2"/>
        <v>781680310</v>
      </c>
      <c r="R30" s="236">
        <f t="shared" si="2"/>
        <v>0</v>
      </c>
      <c r="S30" s="236">
        <f t="shared" si="2"/>
        <v>71622000</v>
      </c>
      <c r="T30" s="236">
        <f>T31+T34+T37+T40</f>
        <v>63000000</v>
      </c>
      <c r="U30" s="236">
        <f>U31+U34+U37+U40</f>
        <v>9907990</v>
      </c>
      <c r="V30" s="233"/>
    </row>
    <row r="31" spans="1:22" hidden="1" x14ac:dyDescent="0.25">
      <c r="A31" s="638"/>
      <c r="B31" s="638"/>
      <c r="C31" s="639" t="s">
        <v>270</v>
      </c>
      <c r="D31" s="638"/>
      <c r="E31" s="640" t="s">
        <v>4</v>
      </c>
      <c r="F31" s="640"/>
      <c r="G31" s="640"/>
      <c r="H31" s="640"/>
      <c r="I31" s="263">
        <f>I32</f>
        <v>951712000</v>
      </c>
      <c r="J31" s="241">
        <f>J32</f>
        <v>0</v>
      </c>
      <c r="K31" s="241">
        <f>K32</f>
        <v>944049000</v>
      </c>
      <c r="L31" s="241"/>
      <c r="M31" s="241"/>
      <c r="N31" s="241">
        <f>N32</f>
        <v>951712000</v>
      </c>
      <c r="O31" s="236">
        <f t="shared" si="1"/>
        <v>100</v>
      </c>
      <c r="P31" s="241">
        <f>P32</f>
        <v>951712000</v>
      </c>
      <c r="Q31" s="241"/>
      <c r="R31" s="241"/>
      <c r="S31" s="241"/>
      <c r="T31" s="241"/>
      <c r="U31" s="241">
        <f>U32</f>
        <v>0</v>
      </c>
      <c r="V31" s="237"/>
    </row>
    <row r="32" spans="1:22" hidden="1" x14ac:dyDescent="0.25">
      <c r="A32" s="321"/>
      <c r="B32" s="321"/>
      <c r="C32" s="320" t="s">
        <v>271</v>
      </c>
      <c r="D32" s="321"/>
      <c r="E32" s="322" t="s">
        <v>4</v>
      </c>
      <c r="F32" s="322"/>
      <c r="G32" s="322"/>
      <c r="H32" s="322"/>
      <c r="I32" s="265">
        <v>951712000</v>
      </c>
      <c r="J32" s="245">
        <v>0</v>
      </c>
      <c r="K32" s="245">
        <v>944049000</v>
      </c>
      <c r="L32" s="245"/>
      <c r="M32" s="245"/>
      <c r="N32" s="245">
        <v>951712000</v>
      </c>
      <c r="O32" s="236">
        <f t="shared" si="1"/>
        <v>100</v>
      </c>
      <c r="P32" s="245">
        <f>N32</f>
        <v>951712000</v>
      </c>
      <c r="Q32" s="245"/>
      <c r="R32" s="245"/>
      <c r="S32" s="245"/>
      <c r="T32" s="245"/>
      <c r="U32" s="245">
        <f>I32-N32</f>
        <v>0</v>
      </c>
      <c r="V32" s="242"/>
    </row>
    <row r="33" spans="1:22" hidden="1" x14ac:dyDescent="0.25">
      <c r="A33" s="321"/>
      <c r="B33" s="321"/>
      <c r="C33" s="320"/>
      <c r="D33" s="321"/>
      <c r="E33" s="322"/>
      <c r="F33" s="322"/>
      <c r="G33" s="322"/>
      <c r="H33" s="322"/>
      <c r="I33" s="265"/>
      <c r="J33" s="245"/>
      <c r="K33" s="245"/>
      <c r="L33" s="245"/>
      <c r="M33" s="245"/>
      <c r="N33" s="245"/>
      <c r="O33" s="236"/>
      <c r="P33" s="245"/>
      <c r="Q33" s="245"/>
      <c r="R33" s="245"/>
      <c r="S33" s="245"/>
      <c r="T33" s="245"/>
      <c r="U33" s="245"/>
      <c r="V33" s="242"/>
    </row>
    <row r="34" spans="1:22" hidden="1" x14ac:dyDescent="0.25">
      <c r="A34" s="638"/>
      <c r="B34" s="638"/>
      <c r="C34" s="639" t="s">
        <v>272</v>
      </c>
      <c r="D34" s="638"/>
      <c r="E34" s="640" t="s">
        <v>273</v>
      </c>
      <c r="F34" s="640"/>
      <c r="G34" s="640"/>
      <c r="H34" s="640"/>
      <c r="I34" s="263">
        <f>I35</f>
        <v>66202800</v>
      </c>
      <c r="J34" s="241">
        <f>J35</f>
        <v>28300600</v>
      </c>
      <c r="K34" s="241">
        <f>K35</f>
        <v>25098200</v>
      </c>
      <c r="L34" s="241"/>
      <c r="M34" s="241"/>
      <c r="N34" s="241">
        <f>N35</f>
        <v>71622000</v>
      </c>
      <c r="O34" s="236">
        <f t="shared" si="1"/>
        <v>108.18575649368304</v>
      </c>
      <c r="P34" s="241"/>
      <c r="Q34" s="241"/>
      <c r="R34" s="241"/>
      <c r="S34" s="241">
        <f>S35</f>
        <v>71622000</v>
      </c>
      <c r="T34" s="241"/>
      <c r="U34" s="241">
        <f>U35</f>
        <v>-5419200</v>
      </c>
      <c r="V34" s="237"/>
    </row>
    <row r="35" spans="1:22" ht="25.5" hidden="1" x14ac:dyDescent="0.25">
      <c r="A35" s="321"/>
      <c r="B35" s="321"/>
      <c r="C35" s="320" t="s">
        <v>274</v>
      </c>
      <c r="D35" s="321"/>
      <c r="E35" s="641" t="s">
        <v>275</v>
      </c>
      <c r="F35" s="641"/>
      <c r="G35" s="322"/>
      <c r="H35" s="322"/>
      <c r="I35" s="265">
        <v>66202800</v>
      </c>
      <c r="J35" s="245">
        <f>19953050+4173450+780100+3394000</f>
        <v>28300600</v>
      </c>
      <c r="K35" s="245">
        <v>25098200</v>
      </c>
      <c r="L35" s="245"/>
      <c r="M35" s="245"/>
      <c r="N35" s="245">
        <f>'Laporan Realisasi APBDes'!F12</f>
        <v>71622000</v>
      </c>
      <c r="O35" s="236">
        <f t="shared" si="1"/>
        <v>108.18575649368304</v>
      </c>
      <c r="P35" s="245"/>
      <c r="Q35" s="245"/>
      <c r="R35" s="245"/>
      <c r="S35" s="245">
        <f>N35</f>
        <v>71622000</v>
      </c>
      <c r="T35" s="245"/>
      <c r="U35" s="245">
        <f>I35-N35</f>
        <v>-5419200</v>
      </c>
      <c r="V35" s="242"/>
    </row>
    <row r="36" spans="1:22" hidden="1" x14ac:dyDescent="0.25">
      <c r="A36" s="321"/>
      <c r="B36" s="321"/>
      <c r="C36" s="320"/>
      <c r="D36" s="321"/>
      <c r="E36" s="322"/>
      <c r="F36" s="322"/>
      <c r="G36" s="322"/>
      <c r="H36" s="322"/>
      <c r="I36" s="265"/>
      <c r="J36" s="245"/>
      <c r="K36" s="245"/>
      <c r="L36" s="245"/>
      <c r="M36" s="245"/>
      <c r="N36" s="245"/>
      <c r="O36" s="236"/>
      <c r="P36" s="245"/>
      <c r="Q36" s="245"/>
      <c r="R36" s="245"/>
      <c r="S36" s="245"/>
      <c r="T36" s="245"/>
      <c r="U36" s="245"/>
      <c r="V36" s="242"/>
    </row>
    <row r="37" spans="1:22" hidden="1" x14ac:dyDescent="0.25">
      <c r="A37" s="638"/>
      <c r="B37" s="638"/>
      <c r="C37" s="639" t="s">
        <v>276</v>
      </c>
      <c r="D37" s="638"/>
      <c r="E37" s="640" t="s">
        <v>6</v>
      </c>
      <c r="F37" s="640"/>
      <c r="G37" s="640"/>
      <c r="H37" s="640"/>
      <c r="I37" s="263">
        <f>I38</f>
        <v>787007500</v>
      </c>
      <c r="J37" s="241">
        <f>J38</f>
        <v>64064240</v>
      </c>
      <c r="K37" s="241">
        <f>K38</f>
        <v>704779560</v>
      </c>
      <c r="L37" s="241"/>
      <c r="M37" s="241"/>
      <c r="N37" s="241">
        <f>N38</f>
        <v>781680310</v>
      </c>
      <c r="O37" s="236">
        <f t="shared" si="1"/>
        <v>99.323108102527613</v>
      </c>
      <c r="P37" s="241"/>
      <c r="Q37" s="241">
        <f>Q38</f>
        <v>781680310</v>
      </c>
      <c r="R37" s="241"/>
      <c r="S37" s="241"/>
      <c r="T37" s="241"/>
      <c r="U37" s="241">
        <f>U38</f>
        <v>5327190</v>
      </c>
      <c r="V37" s="237"/>
    </row>
    <row r="38" spans="1:22" hidden="1" x14ac:dyDescent="0.25">
      <c r="A38" s="321"/>
      <c r="B38" s="321"/>
      <c r="C38" s="320" t="s">
        <v>277</v>
      </c>
      <c r="D38" s="321"/>
      <c r="E38" s="322" t="s">
        <v>6</v>
      </c>
      <c r="F38" s="322"/>
      <c r="G38" s="322"/>
      <c r="H38" s="322"/>
      <c r="I38" s="265">
        <v>787007500</v>
      </c>
      <c r="J38" s="245">
        <v>64064240</v>
      </c>
      <c r="K38" s="245">
        <v>704779560</v>
      </c>
      <c r="L38" s="245"/>
      <c r="M38" s="245"/>
      <c r="N38" s="245">
        <f>'Laporan Realisasi APBDes'!F13</f>
        <v>781680310</v>
      </c>
      <c r="O38" s="236">
        <f t="shared" si="1"/>
        <v>99.323108102527613</v>
      </c>
      <c r="P38" s="245"/>
      <c r="Q38" s="245">
        <f>M38+N38</f>
        <v>781680310</v>
      </c>
      <c r="R38" s="245"/>
      <c r="S38" s="245"/>
      <c r="T38" s="245"/>
      <c r="U38" s="245">
        <f>I38-N38</f>
        <v>5327190</v>
      </c>
      <c r="V38" s="242"/>
    </row>
    <row r="39" spans="1:22" hidden="1" x14ac:dyDescent="0.25">
      <c r="A39" s="321"/>
      <c r="B39" s="321"/>
      <c r="C39" s="320"/>
      <c r="D39" s="321"/>
      <c r="E39" s="322"/>
      <c r="F39" s="322"/>
      <c r="G39" s="322"/>
      <c r="H39" s="322"/>
      <c r="I39" s="265"/>
      <c r="J39" s="245"/>
      <c r="K39" s="245"/>
      <c r="L39" s="245"/>
      <c r="M39" s="245"/>
      <c r="N39" s="245"/>
      <c r="O39" s="236"/>
      <c r="P39" s="245"/>
      <c r="Q39" s="245"/>
      <c r="R39" s="245"/>
      <c r="S39" s="245"/>
      <c r="T39" s="245"/>
      <c r="U39" s="245"/>
      <c r="V39" s="242"/>
    </row>
    <row r="40" spans="1:22" hidden="1" x14ac:dyDescent="0.25">
      <c r="A40" s="638"/>
      <c r="B40" s="638"/>
      <c r="C40" s="639" t="s">
        <v>844</v>
      </c>
      <c r="D40" s="638"/>
      <c r="E40" s="640" t="s">
        <v>845</v>
      </c>
      <c r="F40" s="640"/>
      <c r="G40" s="640"/>
      <c r="H40" s="640"/>
      <c r="I40" s="263">
        <f>I41</f>
        <v>73000000</v>
      </c>
      <c r="J40" s="241">
        <f>J41</f>
        <v>0</v>
      </c>
      <c r="K40" s="241">
        <f>K41</f>
        <v>69700000</v>
      </c>
      <c r="L40" s="241"/>
      <c r="M40" s="241"/>
      <c r="N40" s="241">
        <f>N41</f>
        <v>63000000</v>
      </c>
      <c r="O40" s="236">
        <f t="shared" si="1"/>
        <v>86.301369863013704</v>
      </c>
      <c r="P40" s="241"/>
      <c r="Q40" s="241"/>
      <c r="R40" s="241"/>
      <c r="S40" s="241"/>
      <c r="T40" s="241">
        <f>T41</f>
        <v>63000000</v>
      </c>
      <c r="U40" s="241">
        <f>U41</f>
        <v>10000000</v>
      </c>
      <c r="V40" s="237"/>
    </row>
    <row r="41" spans="1:22" ht="25.5" hidden="1" x14ac:dyDescent="0.25">
      <c r="A41" s="321"/>
      <c r="B41" s="321"/>
      <c r="C41" s="320" t="s">
        <v>846</v>
      </c>
      <c r="D41" s="321"/>
      <c r="E41" s="641" t="s">
        <v>847</v>
      </c>
      <c r="F41" s="641"/>
      <c r="G41" s="322"/>
      <c r="H41" s="322"/>
      <c r="I41" s="265">
        <v>73000000</v>
      </c>
      <c r="J41" s="245">
        <v>0</v>
      </c>
      <c r="K41" s="245">
        <f>75000000-5300000</f>
        <v>69700000</v>
      </c>
      <c r="L41" s="245"/>
      <c r="M41" s="245"/>
      <c r="N41" s="245">
        <v>63000000</v>
      </c>
      <c r="O41" s="236">
        <f t="shared" si="1"/>
        <v>86.301369863013704</v>
      </c>
      <c r="P41" s="245"/>
      <c r="Q41" s="245"/>
      <c r="R41" s="245"/>
      <c r="S41" s="245"/>
      <c r="T41" s="245">
        <f>N41</f>
        <v>63000000</v>
      </c>
      <c r="U41" s="245">
        <f>I41-N41</f>
        <v>10000000</v>
      </c>
      <c r="V41" s="242"/>
    </row>
    <row r="42" spans="1:22" hidden="1" x14ac:dyDescent="0.25">
      <c r="A42" s="321"/>
      <c r="B42" s="321"/>
      <c r="C42" s="320"/>
      <c r="D42" s="321"/>
      <c r="E42" s="322"/>
      <c r="F42" s="322"/>
      <c r="G42" s="322"/>
      <c r="H42" s="322"/>
      <c r="I42" s="265"/>
      <c r="J42" s="245"/>
      <c r="K42" s="245"/>
      <c r="L42" s="245"/>
      <c r="M42" s="245"/>
      <c r="N42" s="245"/>
      <c r="O42" s="236"/>
      <c r="P42" s="245"/>
      <c r="Q42" s="245"/>
      <c r="R42" s="245"/>
      <c r="S42" s="245"/>
      <c r="T42" s="245"/>
      <c r="U42" s="245"/>
      <c r="V42" s="242"/>
    </row>
    <row r="43" spans="1:22" hidden="1" x14ac:dyDescent="0.25">
      <c r="A43" s="638"/>
      <c r="B43" s="638"/>
      <c r="C43" s="639" t="s">
        <v>844</v>
      </c>
      <c r="D43" s="638"/>
      <c r="E43" s="640" t="s">
        <v>8</v>
      </c>
      <c r="F43" s="640"/>
      <c r="G43" s="640"/>
      <c r="H43" s="640"/>
      <c r="I43" s="263">
        <f>I44</f>
        <v>150000000</v>
      </c>
      <c r="J43" s="241">
        <f>J44</f>
        <v>0</v>
      </c>
      <c r="K43" s="241">
        <f>K44</f>
        <v>69700000</v>
      </c>
      <c r="L43" s="241"/>
      <c r="M43" s="241"/>
      <c r="N43" s="241">
        <f>N44</f>
        <v>150000000</v>
      </c>
      <c r="O43" s="236">
        <f t="shared" ref="O43:O44" si="3">N43/I43*100</f>
        <v>100</v>
      </c>
      <c r="P43" s="241"/>
      <c r="Q43" s="241"/>
      <c r="R43" s="241"/>
      <c r="S43" s="241"/>
      <c r="T43" s="241">
        <f>T44</f>
        <v>150000000</v>
      </c>
      <c r="U43" s="241">
        <f>U44</f>
        <v>0</v>
      </c>
      <c r="V43" s="237"/>
    </row>
    <row r="44" spans="1:22" hidden="1" x14ac:dyDescent="0.25">
      <c r="A44" s="321"/>
      <c r="B44" s="321"/>
      <c r="C44" s="320" t="s">
        <v>1871</v>
      </c>
      <c r="D44" s="321"/>
      <c r="E44" s="641" t="s">
        <v>1872</v>
      </c>
      <c r="F44" s="641"/>
      <c r="G44" s="322"/>
      <c r="H44" s="322"/>
      <c r="I44" s="265">
        <v>150000000</v>
      </c>
      <c r="J44" s="245">
        <v>0</v>
      </c>
      <c r="K44" s="245">
        <f>75000000-5300000</f>
        <v>69700000</v>
      </c>
      <c r="L44" s="245"/>
      <c r="M44" s="245"/>
      <c r="N44" s="245">
        <v>150000000</v>
      </c>
      <c r="O44" s="236">
        <f t="shared" si="3"/>
        <v>100</v>
      </c>
      <c r="P44" s="245"/>
      <c r="Q44" s="245"/>
      <c r="R44" s="245"/>
      <c r="S44" s="245"/>
      <c r="T44" s="245">
        <f>N44</f>
        <v>150000000</v>
      </c>
      <c r="U44" s="245">
        <f>I44-N44</f>
        <v>0</v>
      </c>
      <c r="V44" s="242"/>
    </row>
    <row r="45" spans="1:22" hidden="1" x14ac:dyDescent="0.25">
      <c r="A45" s="321"/>
      <c r="B45" s="321"/>
      <c r="C45" s="320"/>
      <c r="D45" s="321"/>
      <c r="E45" s="322"/>
      <c r="F45" s="322"/>
      <c r="G45" s="322"/>
      <c r="H45" s="322"/>
      <c r="I45" s="265"/>
      <c r="J45" s="245"/>
      <c r="K45" s="245"/>
      <c r="L45" s="245"/>
      <c r="M45" s="245"/>
      <c r="N45" s="245"/>
      <c r="O45" s="236"/>
      <c r="P45" s="245"/>
      <c r="Q45" s="245"/>
      <c r="R45" s="245"/>
      <c r="S45" s="245"/>
      <c r="T45" s="245"/>
      <c r="U45" s="245"/>
      <c r="V45" s="242"/>
    </row>
    <row r="46" spans="1:22" x14ac:dyDescent="0.25">
      <c r="A46" s="634"/>
      <c r="B46" s="634"/>
      <c r="C46" s="635" t="s">
        <v>278</v>
      </c>
      <c r="D46" s="634"/>
      <c r="E46" s="636" t="s">
        <v>279</v>
      </c>
      <c r="F46" s="636"/>
      <c r="G46" s="636"/>
      <c r="H46" s="636"/>
      <c r="I46" s="258">
        <f>I47+I50+I53</f>
        <v>18437500</v>
      </c>
      <c r="J46" s="236">
        <f>J47+J50+J53</f>
        <v>64038</v>
      </c>
      <c r="K46" s="236">
        <f>K47+K50+K53</f>
        <v>9325000</v>
      </c>
      <c r="L46" s="236"/>
      <c r="M46" s="236"/>
      <c r="N46" s="236">
        <f>N47+N50+N53</f>
        <v>16844047</v>
      </c>
      <c r="O46" s="236">
        <f t="shared" si="1"/>
        <v>91.357543050847454</v>
      </c>
      <c r="P46" s="236"/>
      <c r="Q46" s="236"/>
      <c r="R46" s="236">
        <f>R47+R50+R53</f>
        <v>16844193.8849</v>
      </c>
      <c r="S46" s="236"/>
      <c r="T46" s="236"/>
      <c r="U46" s="236">
        <f>U47+U50+U53</f>
        <v>1593453</v>
      </c>
      <c r="V46" s="233"/>
    </row>
    <row r="47" spans="1:22" ht="25.5" hidden="1" x14ac:dyDescent="0.25">
      <c r="A47" s="638"/>
      <c r="B47" s="638"/>
      <c r="C47" s="639" t="s">
        <v>280</v>
      </c>
      <c r="D47" s="638"/>
      <c r="E47" s="642" t="s">
        <v>281</v>
      </c>
      <c r="F47" s="642"/>
      <c r="G47" s="640"/>
      <c r="H47" s="640"/>
      <c r="I47" s="263">
        <f>I48</f>
        <v>14375000</v>
      </c>
      <c r="J47" s="241">
        <f>J48</f>
        <v>0</v>
      </c>
      <c r="K47" s="241">
        <f>K48</f>
        <v>9325000</v>
      </c>
      <c r="L47" s="241"/>
      <c r="M47" s="241"/>
      <c r="N47" s="241">
        <f>N48</f>
        <v>14375000</v>
      </c>
      <c r="O47" s="236">
        <f t="shared" si="1"/>
        <v>100</v>
      </c>
      <c r="P47" s="241"/>
      <c r="Q47" s="241"/>
      <c r="R47" s="241">
        <f>R48</f>
        <v>14375100</v>
      </c>
      <c r="S47" s="241"/>
      <c r="T47" s="241"/>
      <c r="U47" s="241">
        <f>U48</f>
        <v>0</v>
      </c>
      <c r="V47" s="237"/>
    </row>
    <row r="48" spans="1:22" ht="25.5" hidden="1" x14ac:dyDescent="0.25">
      <c r="A48" s="321"/>
      <c r="B48" s="321"/>
      <c r="C48" s="320" t="s">
        <v>282</v>
      </c>
      <c r="D48" s="321"/>
      <c r="E48" s="641" t="s">
        <v>281</v>
      </c>
      <c r="F48" s="641"/>
      <c r="G48" s="322"/>
      <c r="H48" s="322"/>
      <c r="I48" s="265">
        <v>14375000</v>
      </c>
      <c r="J48" s="245">
        <v>0</v>
      </c>
      <c r="K48" s="245">
        <v>9325000</v>
      </c>
      <c r="L48" s="245"/>
      <c r="M48" s="245"/>
      <c r="N48" s="245">
        <v>14375000</v>
      </c>
      <c r="O48" s="236">
        <f t="shared" si="1"/>
        <v>100</v>
      </c>
      <c r="P48" s="245"/>
      <c r="Q48" s="245"/>
      <c r="R48" s="245">
        <f>N48+O48</f>
        <v>14375100</v>
      </c>
      <c r="S48" s="245"/>
      <c r="T48" s="245"/>
      <c r="U48" s="245">
        <f>I48-N48</f>
        <v>0</v>
      </c>
      <c r="V48" s="242"/>
    </row>
    <row r="49" spans="1:22" hidden="1" x14ac:dyDescent="0.25">
      <c r="A49" s="321"/>
      <c r="B49" s="321"/>
      <c r="C49" s="320"/>
      <c r="D49" s="321"/>
      <c r="E49" s="322"/>
      <c r="F49" s="322"/>
      <c r="G49" s="322"/>
      <c r="H49" s="322"/>
      <c r="I49" s="265"/>
      <c r="J49" s="245"/>
      <c r="K49" s="245"/>
      <c r="L49" s="245"/>
      <c r="M49" s="245"/>
      <c r="N49" s="245"/>
      <c r="O49" s="236"/>
      <c r="P49" s="245"/>
      <c r="Q49" s="245"/>
      <c r="R49" s="245"/>
      <c r="S49" s="245"/>
      <c r="T49" s="245"/>
      <c r="U49" s="245"/>
      <c r="V49" s="242"/>
    </row>
    <row r="50" spans="1:22" hidden="1" x14ac:dyDescent="0.25">
      <c r="A50" s="638"/>
      <c r="B50" s="638"/>
      <c r="C50" s="639" t="s">
        <v>283</v>
      </c>
      <c r="D50" s="638"/>
      <c r="E50" s="640" t="s">
        <v>137</v>
      </c>
      <c r="F50" s="640"/>
      <c r="G50" s="640"/>
      <c r="H50" s="640"/>
      <c r="I50" s="263">
        <f>I51</f>
        <v>3000000</v>
      </c>
      <c r="J50" s="241">
        <f>J51</f>
        <v>64038</v>
      </c>
      <c r="K50" s="241">
        <f>K51</f>
        <v>0</v>
      </c>
      <c r="L50" s="241"/>
      <c r="M50" s="241"/>
      <c r="N50" s="241">
        <f>N51</f>
        <v>1406547</v>
      </c>
      <c r="O50" s="236">
        <f t="shared" si="1"/>
        <v>46.884900000000002</v>
      </c>
      <c r="P50" s="241"/>
      <c r="Q50" s="241"/>
      <c r="R50" s="241">
        <f>R51</f>
        <v>1406593.8848999999</v>
      </c>
      <c r="S50" s="241"/>
      <c r="T50" s="241"/>
      <c r="U50" s="241">
        <f>U51</f>
        <v>1593453</v>
      </c>
      <c r="V50" s="237"/>
    </row>
    <row r="51" spans="1:22" hidden="1" x14ac:dyDescent="0.25">
      <c r="A51" s="321"/>
      <c r="B51" s="321"/>
      <c r="C51" s="320" t="s">
        <v>284</v>
      </c>
      <c r="D51" s="321"/>
      <c r="E51" s="322" t="s">
        <v>137</v>
      </c>
      <c r="F51" s="322"/>
      <c r="G51" s="322"/>
      <c r="H51" s="322"/>
      <c r="I51" s="265">
        <v>3000000</v>
      </c>
      <c r="J51" s="245">
        <f>88173-6500-17635</f>
        <v>64038</v>
      </c>
      <c r="K51" s="245">
        <f>AM51</f>
        <v>0</v>
      </c>
      <c r="L51" s="245"/>
      <c r="M51" s="245"/>
      <c r="N51" s="245">
        <f>CALK!F126</f>
        <v>1406547</v>
      </c>
      <c r="O51" s="236">
        <f t="shared" si="1"/>
        <v>46.884900000000002</v>
      </c>
      <c r="P51" s="245"/>
      <c r="Q51" s="245"/>
      <c r="R51" s="245">
        <f>N51+O51</f>
        <v>1406593.8848999999</v>
      </c>
      <c r="S51" s="245"/>
      <c r="T51" s="245"/>
      <c r="U51" s="245">
        <f>I51-N51</f>
        <v>1593453</v>
      </c>
      <c r="V51" s="242"/>
    </row>
    <row r="52" spans="1:22" hidden="1" x14ac:dyDescent="0.25">
      <c r="A52" s="321"/>
      <c r="B52" s="321"/>
      <c r="C52" s="320"/>
      <c r="D52" s="321"/>
      <c r="E52" s="322"/>
      <c r="F52" s="322"/>
      <c r="G52" s="322"/>
      <c r="H52" s="322"/>
      <c r="I52" s="265"/>
      <c r="J52" s="245"/>
      <c r="K52" s="245"/>
      <c r="L52" s="245"/>
      <c r="M52" s="245"/>
      <c r="N52" s="245"/>
      <c r="O52" s="236"/>
      <c r="P52" s="245"/>
      <c r="Q52" s="245"/>
      <c r="R52" s="245"/>
      <c r="S52" s="245"/>
      <c r="T52" s="245"/>
      <c r="U52" s="245"/>
      <c r="V52" s="242"/>
    </row>
    <row r="53" spans="1:22" hidden="1" x14ac:dyDescent="0.25">
      <c r="A53" s="638"/>
      <c r="B53" s="638"/>
      <c r="C53" s="639" t="s">
        <v>285</v>
      </c>
      <c r="D53" s="638"/>
      <c r="E53" s="640" t="s">
        <v>286</v>
      </c>
      <c r="F53" s="640"/>
      <c r="G53" s="640"/>
      <c r="H53" s="640"/>
      <c r="I53" s="263">
        <f>I54</f>
        <v>1062500</v>
      </c>
      <c r="J53" s="241">
        <f>J54</f>
        <v>0</v>
      </c>
      <c r="K53" s="241">
        <f>K54</f>
        <v>0</v>
      </c>
      <c r="L53" s="241"/>
      <c r="M53" s="241"/>
      <c r="N53" s="241">
        <f>N54</f>
        <v>1062500</v>
      </c>
      <c r="O53" s="236"/>
      <c r="P53" s="241"/>
      <c r="Q53" s="241"/>
      <c r="R53" s="241">
        <f>R54</f>
        <v>1062500</v>
      </c>
      <c r="S53" s="241"/>
      <c r="T53" s="241"/>
      <c r="U53" s="241">
        <f>U54</f>
        <v>0</v>
      </c>
      <c r="V53" s="237"/>
    </row>
    <row r="54" spans="1:22" hidden="1" x14ac:dyDescent="0.25">
      <c r="A54" s="321"/>
      <c r="B54" s="321"/>
      <c r="C54" s="320" t="s">
        <v>287</v>
      </c>
      <c r="D54" s="321"/>
      <c r="E54" s="322" t="s">
        <v>1799</v>
      </c>
      <c r="F54" s="322"/>
      <c r="G54" s="322"/>
      <c r="H54" s="322"/>
      <c r="I54" s="265">
        <v>1062500</v>
      </c>
      <c r="J54" s="245">
        <v>0</v>
      </c>
      <c r="K54" s="245">
        <v>0</v>
      </c>
      <c r="L54" s="245"/>
      <c r="M54" s="245"/>
      <c r="N54" s="245">
        <f>I54</f>
        <v>1062500</v>
      </c>
      <c r="O54" s="236"/>
      <c r="P54" s="245"/>
      <c r="Q54" s="245"/>
      <c r="R54" s="245">
        <f>N54+O54</f>
        <v>1062500</v>
      </c>
      <c r="S54" s="245"/>
      <c r="T54" s="245"/>
      <c r="U54" s="245">
        <f>I54-N54</f>
        <v>0</v>
      </c>
      <c r="V54" s="242"/>
    </row>
    <row r="55" spans="1:22" ht="22.5" customHeight="1" x14ac:dyDescent="0.25">
      <c r="A55" s="321"/>
      <c r="B55" s="321"/>
      <c r="C55" s="643"/>
      <c r="D55" s="321"/>
      <c r="E55" s="549" t="s">
        <v>10</v>
      </c>
      <c r="F55" s="549"/>
      <c r="G55" s="549"/>
      <c r="H55" s="549"/>
      <c r="I55" s="258">
        <f>I20+I30+I46</f>
        <v>2107859800</v>
      </c>
      <c r="J55" s="250">
        <f>J20+J30+J46</f>
        <v>202850878</v>
      </c>
      <c r="K55" s="250">
        <f>K20+K30+K46</f>
        <v>1752951760</v>
      </c>
      <c r="L55" s="250"/>
      <c r="M55" s="250"/>
      <c r="N55" s="250">
        <f>N20+N30+N46</f>
        <v>2049745357</v>
      </c>
      <c r="O55" s="236">
        <f t="shared" si="1"/>
        <v>97.242964498872269</v>
      </c>
      <c r="P55" s="250">
        <f t="shared" ref="P55:T55" si="4">P20+P30+P46</f>
        <v>951712000</v>
      </c>
      <c r="Q55" s="250">
        <f t="shared" si="4"/>
        <v>781680310</v>
      </c>
      <c r="R55" s="250">
        <f t="shared" si="4"/>
        <v>16844193.8849</v>
      </c>
      <c r="S55" s="250">
        <f t="shared" si="4"/>
        <v>71622000</v>
      </c>
      <c r="T55" s="250">
        <f t="shared" si="4"/>
        <v>77887000</v>
      </c>
      <c r="U55" s="250">
        <f>U20+U30+U46</f>
        <v>58114443</v>
      </c>
      <c r="V55" s="247"/>
    </row>
    <row r="56" spans="1:22" x14ac:dyDescent="0.25">
      <c r="A56" s="254"/>
      <c r="B56" s="321"/>
      <c r="C56" s="320">
        <v>5</v>
      </c>
      <c r="D56" s="636" t="s">
        <v>14</v>
      </c>
      <c r="E56" s="321"/>
      <c r="F56" s="321"/>
      <c r="G56" s="254"/>
      <c r="H56" s="254"/>
      <c r="I56" s="255">
        <f t="shared" ref="I56:T56" si="5">I57+I286+I486+I617+I762</f>
        <v>2247918603</v>
      </c>
      <c r="J56" s="255">
        <f t="shared" si="5"/>
        <v>0</v>
      </c>
      <c r="K56" s="255">
        <f t="shared" si="5"/>
        <v>0</v>
      </c>
      <c r="L56" s="255">
        <f t="shared" si="5"/>
        <v>0</v>
      </c>
      <c r="M56" s="255">
        <f t="shared" si="5"/>
        <v>0</v>
      </c>
      <c r="N56" s="255">
        <f t="shared" si="5"/>
        <v>2079391595</v>
      </c>
      <c r="O56" s="236">
        <f t="shared" si="1"/>
        <v>92.502975518104208</v>
      </c>
      <c r="P56" s="255">
        <f t="shared" si="5"/>
        <v>971185595</v>
      </c>
      <c r="Q56" s="255">
        <f t="shared" si="5"/>
        <v>761545292</v>
      </c>
      <c r="R56" s="255">
        <f t="shared" si="5"/>
        <v>17275375</v>
      </c>
      <c r="S56" s="255">
        <f t="shared" si="5"/>
        <v>77848533</v>
      </c>
      <c r="T56" s="255">
        <f t="shared" si="5"/>
        <v>251536800</v>
      </c>
      <c r="U56" s="254"/>
      <c r="V56" s="254"/>
    </row>
    <row r="57" spans="1:22" x14ac:dyDescent="0.25">
      <c r="A57" s="254"/>
      <c r="B57" s="635">
        <v>1</v>
      </c>
      <c r="C57" s="644"/>
      <c r="D57" s="636" t="s">
        <v>288</v>
      </c>
      <c r="E57" s="634"/>
      <c r="F57" s="634"/>
      <c r="G57" s="254"/>
      <c r="H57" s="254"/>
      <c r="I57" s="258">
        <f t="shared" ref="I57" si="6">I58+I127+I154+I184+I260</f>
        <v>974018215</v>
      </c>
      <c r="J57" s="254"/>
      <c r="K57" s="254"/>
      <c r="L57" s="254"/>
      <c r="M57" s="254"/>
      <c r="N57" s="258">
        <f t="shared" ref="N57:T57" si="7">N58+N127+N154+N184+N260</f>
        <v>852799450</v>
      </c>
      <c r="O57" s="236">
        <f t="shared" si="1"/>
        <v>87.554774322161933</v>
      </c>
      <c r="P57" s="258">
        <f t="shared" si="7"/>
        <v>4720000</v>
      </c>
      <c r="Q57" s="258">
        <f t="shared" si="7"/>
        <v>747459792</v>
      </c>
      <c r="R57" s="258">
        <f t="shared" si="7"/>
        <v>2900375</v>
      </c>
      <c r="S57" s="258">
        <f t="shared" si="7"/>
        <v>66248533</v>
      </c>
      <c r="T57" s="258">
        <f t="shared" si="7"/>
        <v>31470750</v>
      </c>
      <c r="U57" s="254"/>
      <c r="V57" s="254"/>
    </row>
    <row r="58" spans="1:22" ht="36" customHeight="1" x14ac:dyDescent="0.25">
      <c r="A58" s="254"/>
      <c r="B58" s="635" t="s">
        <v>289</v>
      </c>
      <c r="C58" s="643"/>
      <c r="D58" s="645" t="s">
        <v>290</v>
      </c>
      <c r="E58" s="645"/>
      <c r="F58" s="646"/>
      <c r="G58" s="254"/>
      <c r="H58" s="254"/>
      <c r="I58" s="258">
        <f>I59+I65+I71+I79+I100+I106+I118</f>
        <v>832701049</v>
      </c>
      <c r="J58" s="254"/>
      <c r="K58" s="254"/>
      <c r="L58" s="254"/>
      <c r="M58" s="254"/>
      <c r="N58" s="258">
        <f>N59+N65+N71+N79+N100+N106+N118</f>
        <v>792700042</v>
      </c>
      <c r="O58" s="236">
        <f t="shared" si="1"/>
        <v>95.196234345082459</v>
      </c>
      <c r="P58" s="258">
        <f t="shared" ref="P58:T58" si="8">P59+P65+P71+P79+P100+P106+P118</f>
        <v>0</v>
      </c>
      <c r="Q58" s="258">
        <f t="shared" si="8"/>
        <v>746484792</v>
      </c>
      <c r="R58" s="258">
        <f t="shared" si="8"/>
        <v>1526375</v>
      </c>
      <c r="S58" s="258">
        <f t="shared" si="8"/>
        <v>44688875</v>
      </c>
      <c r="T58" s="258">
        <f t="shared" si="8"/>
        <v>0</v>
      </c>
      <c r="U58" s="254"/>
      <c r="V58" s="254"/>
    </row>
    <row r="59" spans="1:22" ht="27" customHeight="1" x14ac:dyDescent="0.25">
      <c r="A59" s="254"/>
      <c r="B59" s="635" t="s">
        <v>291</v>
      </c>
      <c r="C59" s="643"/>
      <c r="D59" s="321"/>
      <c r="E59" s="646" t="s">
        <v>292</v>
      </c>
      <c r="F59" s="646" t="s">
        <v>1904</v>
      </c>
      <c r="G59" s="254"/>
      <c r="H59" s="254"/>
      <c r="I59" s="258">
        <f t="shared" ref="I59:I60" si="9">I60</f>
        <v>40950000</v>
      </c>
      <c r="J59" s="254"/>
      <c r="K59" s="254"/>
      <c r="L59" s="254"/>
      <c r="M59" s="254"/>
      <c r="N59" s="258">
        <f t="shared" ref="N59:T60" si="10">N60</f>
        <v>40572000</v>
      </c>
      <c r="O59" s="236">
        <f t="shared" si="1"/>
        <v>99.07692307692308</v>
      </c>
      <c r="P59" s="258">
        <f t="shared" si="10"/>
        <v>0</v>
      </c>
      <c r="Q59" s="258">
        <f t="shared" si="10"/>
        <v>40572000</v>
      </c>
      <c r="R59" s="258">
        <f t="shared" si="10"/>
        <v>0</v>
      </c>
      <c r="S59" s="258">
        <f t="shared" si="10"/>
        <v>0</v>
      </c>
      <c r="T59" s="258">
        <f t="shared" si="10"/>
        <v>0</v>
      </c>
      <c r="U59" s="254"/>
      <c r="V59" s="254"/>
    </row>
    <row r="60" spans="1:22" ht="0.75" hidden="1" customHeight="1" x14ac:dyDescent="0.25">
      <c r="A60" s="254"/>
      <c r="B60" s="635" t="s">
        <v>291</v>
      </c>
      <c r="C60" s="635" t="s">
        <v>293</v>
      </c>
      <c r="D60" s="634"/>
      <c r="E60" s="636" t="s">
        <v>64</v>
      </c>
      <c r="F60" s="636"/>
      <c r="G60" s="254"/>
      <c r="H60" s="254"/>
      <c r="I60" s="258">
        <f t="shared" si="9"/>
        <v>40950000</v>
      </c>
      <c r="J60" s="254"/>
      <c r="K60" s="254"/>
      <c r="L60" s="254"/>
      <c r="M60" s="254"/>
      <c r="N60" s="258">
        <f t="shared" si="10"/>
        <v>40572000</v>
      </c>
      <c r="O60" s="236">
        <f t="shared" si="1"/>
        <v>99.07692307692308</v>
      </c>
      <c r="P60" s="258">
        <f t="shared" si="10"/>
        <v>0</v>
      </c>
      <c r="Q60" s="258">
        <f t="shared" si="10"/>
        <v>40572000</v>
      </c>
      <c r="R60" s="258">
        <f t="shared" si="10"/>
        <v>0</v>
      </c>
      <c r="S60" s="258">
        <f t="shared" si="10"/>
        <v>0</v>
      </c>
      <c r="T60" s="258">
        <f t="shared" si="10"/>
        <v>0</v>
      </c>
      <c r="U60" s="254"/>
      <c r="V60" s="254"/>
    </row>
    <row r="61" spans="1:22" ht="25.5" hidden="1" x14ac:dyDescent="0.25">
      <c r="A61" s="254"/>
      <c r="B61" s="639" t="s">
        <v>291</v>
      </c>
      <c r="C61" s="639" t="s">
        <v>294</v>
      </c>
      <c r="D61" s="638"/>
      <c r="E61" s="642" t="s">
        <v>140</v>
      </c>
      <c r="F61" s="642"/>
      <c r="G61" s="254"/>
      <c r="H61" s="254"/>
      <c r="I61" s="263">
        <f t="shared" ref="I61" si="11">SUM(I62:I63)</f>
        <v>40950000</v>
      </c>
      <c r="J61" s="254"/>
      <c r="K61" s="254"/>
      <c r="L61" s="254"/>
      <c r="M61" s="254"/>
      <c r="N61" s="263">
        <f t="shared" ref="N61:T61" si="12">SUM(N62:N63)</f>
        <v>40572000</v>
      </c>
      <c r="O61" s="236">
        <f t="shared" si="1"/>
        <v>99.07692307692308</v>
      </c>
      <c r="P61" s="263">
        <f t="shared" si="12"/>
        <v>0</v>
      </c>
      <c r="Q61" s="263">
        <f t="shared" si="12"/>
        <v>40572000</v>
      </c>
      <c r="R61" s="263">
        <f t="shared" si="12"/>
        <v>0</v>
      </c>
      <c r="S61" s="263">
        <f t="shared" si="12"/>
        <v>0</v>
      </c>
      <c r="T61" s="263">
        <f t="shared" si="12"/>
        <v>0</v>
      </c>
      <c r="U61" s="254"/>
      <c r="V61" s="254"/>
    </row>
    <row r="62" spans="1:22" hidden="1" x14ac:dyDescent="0.25">
      <c r="A62" s="254"/>
      <c r="B62" s="320" t="s">
        <v>291</v>
      </c>
      <c r="C62" s="320" t="s">
        <v>295</v>
      </c>
      <c r="D62" s="321"/>
      <c r="E62" s="322" t="s">
        <v>296</v>
      </c>
      <c r="F62" s="322"/>
      <c r="G62" s="254"/>
      <c r="H62" s="254"/>
      <c r="I62" s="265">
        <v>37800000</v>
      </c>
      <c r="J62" s="254"/>
      <c r="K62" s="254"/>
      <c r="L62" s="254"/>
      <c r="M62" s="254"/>
      <c r="N62" s="265">
        <v>37422000</v>
      </c>
      <c r="O62" s="236">
        <f t="shared" si="1"/>
        <v>99</v>
      </c>
      <c r="P62" s="265"/>
      <c r="Q62" s="265">
        <v>37422000</v>
      </c>
      <c r="R62" s="265"/>
      <c r="S62" s="265"/>
      <c r="T62" s="265"/>
      <c r="U62" s="254"/>
      <c r="V62" s="254"/>
    </row>
    <row r="63" spans="1:22" hidden="1" x14ac:dyDescent="0.25">
      <c r="A63" s="254"/>
      <c r="B63" s="320" t="s">
        <v>291</v>
      </c>
      <c r="C63" s="320" t="s">
        <v>297</v>
      </c>
      <c r="D63" s="321"/>
      <c r="E63" s="322" t="s">
        <v>298</v>
      </c>
      <c r="F63" s="322"/>
      <c r="G63" s="254"/>
      <c r="H63" s="254"/>
      <c r="I63" s="265">
        <v>3150000</v>
      </c>
      <c r="J63" s="254"/>
      <c r="K63" s="254"/>
      <c r="L63" s="254"/>
      <c r="M63" s="254"/>
      <c r="N63" s="265">
        <v>3150000</v>
      </c>
      <c r="O63" s="236">
        <f t="shared" si="1"/>
        <v>100</v>
      </c>
      <c r="P63" s="265"/>
      <c r="Q63" s="265">
        <v>3150000</v>
      </c>
      <c r="R63" s="265"/>
      <c r="S63" s="265"/>
      <c r="T63" s="265"/>
      <c r="U63" s="254"/>
      <c r="V63" s="254"/>
    </row>
    <row r="64" spans="1:22" hidden="1" x14ac:dyDescent="0.25">
      <c r="A64" s="254"/>
      <c r="B64" s="320"/>
      <c r="C64" s="320"/>
      <c r="D64" s="321"/>
      <c r="E64" s="322"/>
      <c r="F64" s="322"/>
      <c r="G64" s="254"/>
      <c r="H64" s="254"/>
      <c r="I64" s="265"/>
      <c r="J64" s="254"/>
      <c r="K64" s="254"/>
      <c r="L64" s="254"/>
      <c r="M64" s="254"/>
      <c r="N64" s="265"/>
      <c r="O64" s="236"/>
      <c r="P64" s="265"/>
      <c r="Q64" s="265"/>
      <c r="R64" s="265"/>
      <c r="S64" s="265"/>
      <c r="T64" s="265"/>
      <c r="U64" s="254"/>
      <c r="V64" s="254"/>
    </row>
    <row r="65" spans="1:22" ht="22.5" x14ac:dyDescent="0.25">
      <c r="A65" s="254"/>
      <c r="B65" s="635" t="s">
        <v>299</v>
      </c>
      <c r="C65" s="643"/>
      <c r="D65" s="321"/>
      <c r="E65" s="646" t="s">
        <v>300</v>
      </c>
      <c r="F65" s="646" t="s">
        <v>1905</v>
      </c>
      <c r="G65" s="254"/>
      <c r="H65" s="254"/>
      <c r="I65" s="258">
        <f t="shared" ref="I65:I66" si="13">I66</f>
        <v>586980600</v>
      </c>
      <c r="J65" s="254"/>
      <c r="K65" s="254"/>
      <c r="L65" s="254"/>
      <c r="M65" s="254"/>
      <c r="N65" s="258">
        <f t="shared" ref="N65:T66" si="14">N66</f>
        <v>557314410</v>
      </c>
      <c r="O65" s="236">
        <f t="shared" si="1"/>
        <v>94.945967549864505</v>
      </c>
      <c r="P65" s="258">
        <f t="shared" si="14"/>
        <v>0</v>
      </c>
      <c r="Q65" s="258">
        <f t="shared" si="14"/>
        <v>557314410</v>
      </c>
      <c r="R65" s="258">
        <f t="shared" si="14"/>
        <v>0</v>
      </c>
      <c r="S65" s="258">
        <f t="shared" si="14"/>
        <v>0</v>
      </c>
      <c r="T65" s="258">
        <f t="shared" si="14"/>
        <v>0</v>
      </c>
      <c r="U65" s="254"/>
      <c r="V65" s="254"/>
    </row>
    <row r="66" spans="1:22" hidden="1" x14ac:dyDescent="0.25">
      <c r="A66" s="254"/>
      <c r="B66" s="635" t="s">
        <v>299</v>
      </c>
      <c r="C66" s="635" t="s">
        <v>293</v>
      </c>
      <c r="D66" s="634"/>
      <c r="E66" s="636" t="s">
        <v>64</v>
      </c>
      <c r="F66" s="636"/>
      <c r="G66" s="254"/>
      <c r="H66" s="254"/>
      <c r="I66" s="258">
        <f t="shared" si="13"/>
        <v>586980600</v>
      </c>
      <c r="J66" s="254"/>
      <c r="K66" s="254"/>
      <c r="L66" s="254"/>
      <c r="M66" s="254"/>
      <c r="N66" s="258">
        <f t="shared" si="14"/>
        <v>557314410</v>
      </c>
      <c r="O66" s="236">
        <f t="shared" si="1"/>
        <v>94.945967549864505</v>
      </c>
      <c r="P66" s="258">
        <f t="shared" si="14"/>
        <v>0</v>
      </c>
      <c r="Q66" s="258">
        <f t="shared" si="14"/>
        <v>557314410</v>
      </c>
      <c r="R66" s="258">
        <f t="shared" si="14"/>
        <v>0</v>
      </c>
      <c r="S66" s="258">
        <f t="shared" si="14"/>
        <v>0</v>
      </c>
      <c r="T66" s="258">
        <f t="shared" si="14"/>
        <v>0</v>
      </c>
      <c r="U66" s="254"/>
      <c r="V66" s="254"/>
    </row>
    <row r="67" spans="1:22" ht="25.5" hidden="1" x14ac:dyDescent="0.25">
      <c r="A67" s="254"/>
      <c r="B67" s="639" t="s">
        <v>299</v>
      </c>
      <c r="C67" s="639" t="s">
        <v>301</v>
      </c>
      <c r="D67" s="638"/>
      <c r="E67" s="642" t="s">
        <v>139</v>
      </c>
      <c r="F67" s="642"/>
      <c r="G67" s="254"/>
      <c r="H67" s="254"/>
      <c r="I67" s="263">
        <f t="shared" ref="I67" si="15">SUM(I68:I69)</f>
        <v>586980600</v>
      </c>
      <c r="J67" s="254"/>
      <c r="K67" s="254"/>
      <c r="L67" s="254"/>
      <c r="M67" s="254"/>
      <c r="N67" s="263">
        <f t="shared" ref="N67:T67" si="16">SUM(N68:N69)</f>
        <v>557314410</v>
      </c>
      <c r="O67" s="236">
        <f t="shared" si="1"/>
        <v>94.945967549864505</v>
      </c>
      <c r="P67" s="263">
        <f t="shared" si="16"/>
        <v>0</v>
      </c>
      <c r="Q67" s="263">
        <f t="shared" si="16"/>
        <v>557314410</v>
      </c>
      <c r="R67" s="263">
        <f t="shared" si="16"/>
        <v>0</v>
      </c>
      <c r="S67" s="263">
        <f t="shared" si="16"/>
        <v>0</v>
      </c>
      <c r="T67" s="263">
        <f t="shared" si="16"/>
        <v>0</v>
      </c>
      <c r="U67" s="254"/>
      <c r="V67" s="254"/>
    </row>
    <row r="68" spans="1:22" hidden="1" x14ac:dyDescent="0.25">
      <c r="A68" s="254"/>
      <c r="B68" s="320" t="s">
        <v>299</v>
      </c>
      <c r="C68" s="320" t="s">
        <v>302</v>
      </c>
      <c r="D68" s="321"/>
      <c r="E68" s="322" t="s">
        <v>303</v>
      </c>
      <c r="F68" s="322"/>
      <c r="G68" s="254"/>
      <c r="H68" s="254"/>
      <c r="I68" s="265">
        <v>541655400</v>
      </c>
      <c r="J68" s="254"/>
      <c r="K68" s="254"/>
      <c r="L68" s="254"/>
      <c r="M68" s="254"/>
      <c r="N68" s="265">
        <v>514236210</v>
      </c>
      <c r="O68" s="236">
        <f t="shared" si="1"/>
        <v>94.937890400428032</v>
      </c>
      <c r="P68" s="265"/>
      <c r="Q68" s="265">
        <v>514236210</v>
      </c>
      <c r="R68" s="265"/>
      <c r="S68" s="265"/>
      <c r="T68" s="265"/>
      <c r="U68" s="254"/>
      <c r="V68" s="254"/>
    </row>
    <row r="69" spans="1:22" hidden="1" x14ac:dyDescent="0.25">
      <c r="A69" s="254"/>
      <c r="B69" s="320" t="s">
        <v>299</v>
      </c>
      <c r="C69" s="320" t="s">
        <v>304</v>
      </c>
      <c r="D69" s="321"/>
      <c r="E69" s="322" t="s">
        <v>305</v>
      </c>
      <c r="F69" s="322"/>
      <c r="G69" s="254"/>
      <c r="H69" s="254"/>
      <c r="I69" s="265">
        <v>45325200</v>
      </c>
      <c r="J69" s="254"/>
      <c r="K69" s="254"/>
      <c r="L69" s="254"/>
      <c r="M69" s="254"/>
      <c r="N69" s="265">
        <v>43078200</v>
      </c>
      <c r="O69" s="236">
        <f t="shared" si="1"/>
        <v>95.042492917847028</v>
      </c>
      <c r="P69" s="265"/>
      <c r="Q69" s="265">
        <v>43078200</v>
      </c>
      <c r="R69" s="265"/>
      <c r="S69" s="265"/>
      <c r="T69" s="265"/>
      <c r="U69" s="254"/>
      <c r="V69" s="254"/>
    </row>
    <row r="70" spans="1:22" hidden="1" x14ac:dyDescent="0.25">
      <c r="A70" s="254"/>
      <c r="B70" s="320"/>
      <c r="C70" s="320"/>
      <c r="D70" s="321"/>
      <c r="E70" s="322"/>
      <c r="F70" s="322"/>
      <c r="G70" s="254"/>
      <c r="H70" s="254"/>
      <c r="I70" s="265"/>
      <c r="J70" s="254"/>
      <c r="K70" s="254"/>
      <c r="L70" s="254"/>
      <c r="M70" s="254"/>
      <c r="N70" s="265"/>
      <c r="O70" s="236"/>
      <c r="P70" s="265"/>
      <c r="Q70" s="265"/>
      <c r="R70" s="265"/>
      <c r="S70" s="265"/>
      <c r="T70" s="265"/>
      <c r="U70" s="254"/>
      <c r="V70" s="254"/>
    </row>
    <row r="71" spans="1:22" ht="31.5" customHeight="1" x14ac:dyDescent="0.25">
      <c r="A71" s="254"/>
      <c r="B71" s="635" t="s">
        <v>306</v>
      </c>
      <c r="C71" s="643"/>
      <c r="D71" s="321"/>
      <c r="E71" s="646" t="s">
        <v>307</v>
      </c>
      <c r="F71" s="646" t="s">
        <v>1906</v>
      </c>
      <c r="G71" s="254"/>
      <c r="H71" s="254"/>
      <c r="I71" s="258">
        <f t="shared" ref="I71:I72" si="17">I72</f>
        <v>37128811</v>
      </c>
      <c r="J71" s="254"/>
      <c r="K71" s="254"/>
      <c r="L71" s="254"/>
      <c r="M71" s="254"/>
      <c r="N71" s="258">
        <f t="shared" ref="N71:T72" si="18">N72</f>
        <v>35726667</v>
      </c>
      <c r="O71" s="236">
        <f t="shared" si="1"/>
        <v>96.22356880752254</v>
      </c>
      <c r="P71" s="258">
        <f t="shared" si="18"/>
        <v>0</v>
      </c>
      <c r="Q71" s="258">
        <f t="shared" si="18"/>
        <v>35726667</v>
      </c>
      <c r="R71" s="258">
        <f t="shared" si="18"/>
        <v>0</v>
      </c>
      <c r="S71" s="258">
        <f t="shared" si="18"/>
        <v>0</v>
      </c>
      <c r="T71" s="258">
        <f t="shared" si="18"/>
        <v>0</v>
      </c>
      <c r="U71" s="254"/>
      <c r="V71" s="254"/>
    </row>
    <row r="72" spans="1:22" hidden="1" x14ac:dyDescent="0.25">
      <c r="A72" s="254"/>
      <c r="B72" s="635" t="s">
        <v>306</v>
      </c>
      <c r="C72" s="635" t="s">
        <v>293</v>
      </c>
      <c r="D72" s="634"/>
      <c r="E72" s="636" t="s">
        <v>64</v>
      </c>
      <c r="F72" s="636"/>
      <c r="G72" s="254"/>
      <c r="H72" s="254"/>
      <c r="I72" s="258">
        <f t="shared" si="17"/>
        <v>37128811</v>
      </c>
      <c r="J72" s="254"/>
      <c r="K72" s="254"/>
      <c r="L72" s="254"/>
      <c r="M72" s="254"/>
      <c r="N72" s="258">
        <f t="shared" si="18"/>
        <v>35726667</v>
      </c>
      <c r="O72" s="236">
        <f t="shared" si="1"/>
        <v>96.22356880752254</v>
      </c>
      <c r="P72" s="258">
        <f t="shared" si="18"/>
        <v>0</v>
      </c>
      <c r="Q72" s="258">
        <f t="shared" si="18"/>
        <v>35726667</v>
      </c>
      <c r="R72" s="258">
        <f t="shared" si="18"/>
        <v>0</v>
      </c>
      <c r="S72" s="258">
        <f t="shared" si="18"/>
        <v>0</v>
      </c>
      <c r="T72" s="258">
        <f t="shared" si="18"/>
        <v>0</v>
      </c>
      <c r="U72" s="254"/>
      <c r="V72" s="254"/>
    </row>
    <row r="73" spans="1:22" ht="25.5" hidden="1" x14ac:dyDescent="0.25">
      <c r="A73" s="254"/>
      <c r="B73" s="639" t="s">
        <v>306</v>
      </c>
      <c r="C73" s="639" t="s">
        <v>308</v>
      </c>
      <c r="D73" s="638"/>
      <c r="E73" s="642" t="s">
        <v>309</v>
      </c>
      <c r="F73" s="642"/>
      <c r="G73" s="254"/>
      <c r="H73" s="254"/>
      <c r="I73" s="263">
        <f t="shared" ref="I73" si="19">SUM(I74:I77)</f>
        <v>37128811</v>
      </c>
      <c r="J73" s="254"/>
      <c r="K73" s="254"/>
      <c r="L73" s="254"/>
      <c r="M73" s="254"/>
      <c r="N73" s="263">
        <f t="shared" ref="N73:T73" si="20">SUM(N74:N77)</f>
        <v>35726667</v>
      </c>
      <c r="O73" s="236">
        <f t="shared" si="1"/>
        <v>96.22356880752254</v>
      </c>
      <c r="P73" s="263">
        <f t="shared" si="20"/>
        <v>0</v>
      </c>
      <c r="Q73" s="263">
        <f t="shared" si="20"/>
        <v>35726667</v>
      </c>
      <c r="R73" s="263">
        <f t="shared" si="20"/>
        <v>0</v>
      </c>
      <c r="S73" s="263">
        <f t="shared" si="20"/>
        <v>0</v>
      </c>
      <c r="T73" s="263">
        <f t="shared" si="20"/>
        <v>0</v>
      </c>
      <c r="U73" s="254"/>
      <c r="V73" s="254"/>
    </row>
    <row r="74" spans="1:22" hidden="1" x14ac:dyDescent="0.25">
      <c r="A74" s="254"/>
      <c r="B74" s="320" t="s">
        <v>306</v>
      </c>
      <c r="C74" s="320" t="s">
        <v>310</v>
      </c>
      <c r="D74" s="321"/>
      <c r="E74" s="322" t="s">
        <v>311</v>
      </c>
      <c r="F74" s="322"/>
      <c r="G74" s="254"/>
      <c r="H74" s="254"/>
      <c r="I74" s="265">
        <v>113400</v>
      </c>
      <c r="J74" s="254"/>
      <c r="K74" s="254"/>
      <c r="L74" s="254"/>
      <c r="M74" s="254"/>
      <c r="N74" s="265">
        <v>0</v>
      </c>
      <c r="O74" s="236"/>
      <c r="P74" s="265"/>
      <c r="Q74" s="265">
        <v>0</v>
      </c>
      <c r="R74" s="265"/>
      <c r="S74" s="265"/>
      <c r="T74" s="265"/>
      <c r="U74" s="254"/>
      <c r="V74" s="254"/>
    </row>
    <row r="75" spans="1:22" hidden="1" x14ac:dyDescent="0.25">
      <c r="A75" s="254"/>
      <c r="B75" s="320" t="s">
        <v>306</v>
      </c>
      <c r="C75" s="320" t="s">
        <v>312</v>
      </c>
      <c r="D75" s="321"/>
      <c r="E75" s="322" t="s">
        <v>313</v>
      </c>
      <c r="F75" s="322"/>
      <c r="G75" s="254"/>
      <c r="H75" s="254"/>
      <c r="I75" s="265">
        <v>970656</v>
      </c>
      <c r="J75" s="254"/>
      <c r="K75" s="254"/>
      <c r="L75" s="254"/>
      <c r="M75" s="254"/>
      <c r="N75" s="265">
        <v>970656</v>
      </c>
      <c r="O75" s="236">
        <f t="shared" si="1"/>
        <v>100</v>
      </c>
      <c r="P75" s="265"/>
      <c r="Q75" s="265">
        <v>970656</v>
      </c>
      <c r="R75" s="265"/>
      <c r="S75" s="265"/>
      <c r="T75" s="265"/>
      <c r="U75" s="254"/>
      <c r="V75" s="254"/>
    </row>
    <row r="76" spans="1:22" hidden="1" x14ac:dyDescent="0.25">
      <c r="A76" s="254"/>
      <c r="B76" s="320" t="s">
        <v>306</v>
      </c>
      <c r="C76" s="320" t="s">
        <v>314</v>
      </c>
      <c r="D76" s="321"/>
      <c r="E76" s="322" t="s">
        <v>315</v>
      </c>
      <c r="F76" s="322"/>
      <c r="G76" s="254"/>
      <c r="H76" s="254"/>
      <c r="I76" s="265">
        <v>2245320</v>
      </c>
      <c r="J76" s="254"/>
      <c r="K76" s="254"/>
      <c r="L76" s="254"/>
      <c r="M76" s="254"/>
      <c r="N76" s="265">
        <v>2358720</v>
      </c>
      <c r="O76" s="236">
        <f t="shared" si="1"/>
        <v>105.05050505050507</v>
      </c>
      <c r="P76" s="265"/>
      <c r="Q76" s="265">
        <v>2358720</v>
      </c>
      <c r="R76" s="265"/>
      <c r="S76" s="265"/>
      <c r="T76" s="265"/>
      <c r="U76" s="254"/>
      <c r="V76" s="254"/>
    </row>
    <row r="77" spans="1:22" hidden="1" x14ac:dyDescent="0.25">
      <c r="A77" s="254"/>
      <c r="B77" s="320" t="s">
        <v>306</v>
      </c>
      <c r="C77" s="320" t="s">
        <v>316</v>
      </c>
      <c r="D77" s="321"/>
      <c r="E77" s="641" t="s">
        <v>317</v>
      </c>
      <c r="F77" s="641"/>
      <c r="G77" s="254"/>
      <c r="H77" s="254"/>
      <c r="I77" s="265">
        <v>33799435</v>
      </c>
      <c r="J77" s="254"/>
      <c r="K77" s="254"/>
      <c r="L77" s="254"/>
      <c r="M77" s="254"/>
      <c r="N77" s="265">
        <v>32397291</v>
      </c>
      <c r="O77" s="236">
        <f t="shared" si="1"/>
        <v>95.85157562545055</v>
      </c>
      <c r="P77" s="265"/>
      <c r="Q77" s="265">
        <v>32397291</v>
      </c>
      <c r="R77" s="265"/>
      <c r="S77" s="265"/>
      <c r="T77" s="265"/>
      <c r="U77" s="254"/>
      <c r="V77" s="254"/>
    </row>
    <row r="78" spans="1:22" hidden="1" x14ac:dyDescent="0.25">
      <c r="A78" s="254"/>
      <c r="B78" s="320"/>
      <c r="C78" s="320"/>
      <c r="D78" s="321"/>
      <c r="E78" s="322"/>
      <c r="F78" s="322"/>
      <c r="G78" s="254"/>
      <c r="H78" s="254"/>
      <c r="I78" s="265"/>
      <c r="J78" s="254"/>
      <c r="K78" s="254"/>
      <c r="L78" s="254"/>
      <c r="M78" s="254"/>
      <c r="N78" s="265"/>
      <c r="O78" s="236"/>
      <c r="P78" s="265"/>
      <c r="Q78" s="265"/>
      <c r="R78" s="265"/>
      <c r="S78" s="265"/>
      <c r="T78" s="265"/>
      <c r="U78" s="254"/>
      <c r="V78" s="254"/>
    </row>
    <row r="79" spans="1:22" ht="35.25" customHeight="1" x14ac:dyDescent="0.25">
      <c r="A79" s="254"/>
      <c r="B79" s="647" t="s">
        <v>318</v>
      </c>
      <c r="C79" s="643"/>
      <c r="D79" s="321"/>
      <c r="E79" s="646" t="s">
        <v>319</v>
      </c>
      <c r="F79" s="646" t="s">
        <v>1907</v>
      </c>
      <c r="G79" s="254"/>
      <c r="H79" s="254"/>
      <c r="I79" s="258">
        <f t="shared" ref="I79" si="21">I80</f>
        <v>94674549</v>
      </c>
      <c r="J79" s="254"/>
      <c r="K79" s="254"/>
      <c r="L79" s="254"/>
      <c r="M79" s="254"/>
      <c r="N79" s="258">
        <f t="shared" ref="N79:T79" si="22">N80</f>
        <v>86140465</v>
      </c>
      <c r="O79" s="236">
        <f t="shared" si="1"/>
        <v>90.985873088236204</v>
      </c>
      <c r="P79" s="258">
        <f t="shared" si="22"/>
        <v>0</v>
      </c>
      <c r="Q79" s="258">
        <f t="shared" si="22"/>
        <v>42244715</v>
      </c>
      <c r="R79" s="258">
        <f t="shared" si="22"/>
        <v>1526375</v>
      </c>
      <c r="S79" s="258">
        <f t="shared" si="22"/>
        <v>42369375</v>
      </c>
      <c r="T79" s="258">
        <f t="shared" si="22"/>
        <v>0</v>
      </c>
      <c r="U79" s="254"/>
      <c r="V79" s="254"/>
    </row>
    <row r="80" spans="1:22" ht="0.75" hidden="1" customHeight="1" x14ac:dyDescent="0.25">
      <c r="A80" s="254"/>
      <c r="B80" s="635" t="s">
        <v>318</v>
      </c>
      <c r="C80" s="635" t="s">
        <v>320</v>
      </c>
      <c r="D80" s="634"/>
      <c r="E80" s="636" t="s">
        <v>65</v>
      </c>
      <c r="F80" s="636"/>
      <c r="G80" s="254"/>
      <c r="H80" s="254"/>
      <c r="I80" s="258">
        <f t="shared" ref="I80" si="23">I81+I87+I90+I93</f>
        <v>94674549</v>
      </c>
      <c r="J80" s="254"/>
      <c r="K80" s="254"/>
      <c r="L80" s="254"/>
      <c r="M80" s="254"/>
      <c r="N80" s="258">
        <f t="shared" ref="N80:T80" si="24">N81+N87+N90+N93</f>
        <v>86140465</v>
      </c>
      <c r="O80" s="236">
        <f t="shared" si="1"/>
        <v>90.985873088236204</v>
      </c>
      <c r="P80" s="258">
        <f t="shared" si="24"/>
        <v>0</v>
      </c>
      <c r="Q80" s="258">
        <f t="shared" si="24"/>
        <v>42244715</v>
      </c>
      <c r="R80" s="258">
        <f t="shared" si="24"/>
        <v>1526375</v>
      </c>
      <c r="S80" s="258">
        <f t="shared" si="24"/>
        <v>42369375</v>
      </c>
      <c r="T80" s="258">
        <f t="shared" si="24"/>
        <v>0</v>
      </c>
      <c r="U80" s="254"/>
      <c r="V80" s="254"/>
    </row>
    <row r="81" spans="1:22" hidden="1" x14ac:dyDescent="0.25">
      <c r="A81" s="254"/>
      <c r="B81" s="639" t="s">
        <v>318</v>
      </c>
      <c r="C81" s="639" t="s">
        <v>321</v>
      </c>
      <c r="D81" s="638"/>
      <c r="E81" s="640" t="s">
        <v>322</v>
      </c>
      <c r="F81" s="640"/>
      <c r="G81" s="254"/>
      <c r="H81" s="254"/>
      <c r="I81" s="269">
        <f t="shared" ref="I81" si="25">SUM(I82:I86)</f>
        <v>35824549</v>
      </c>
      <c r="J81" s="254"/>
      <c r="K81" s="254"/>
      <c r="L81" s="254"/>
      <c r="M81" s="254"/>
      <c r="N81" s="269">
        <f t="shared" ref="N81:T81" si="26">SUM(N82:N86)</f>
        <v>34343250</v>
      </c>
      <c r="O81" s="236">
        <f t="shared" si="1"/>
        <v>95.865128685918705</v>
      </c>
      <c r="P81" s="269">
        <f t="shared" si="26"/>
        <v>0</v>
      </c>
      <c r="Q81" s="269">
        <f t="shared" si="26"/>
        <v>17047500</v>
      </c>
      <c r="R81" s="269">
        <f t="shared" si="26"/>
        <v>1526375</v>
      </c>
      <c r="S81" s="269">
        <f t="shared" si="26"/>
        <v>15769375</v>
      </c>
      <c r="T81" s="269">
        <f t="shared" si="26"/>
        <v>0</v>
      </c>
      <c r="U81" s="254"/>
      <c r="V81" s="254"/>
    </row>
    <row r="82" spans="1:22" ht="25.5" hidden="1" customHeight="1" x14ac:dyDescent="0.25">
      <c r="A82" s="254"/>
      <c r="B82" s="320" t="s">
        <v>318</v>
      </c>
      <c r="C82" s="320" t="s">
        <v>323</v>
      </c>
      <c r="D82" s="321"/>
      <c r="E82" s="641" t="s">
        <v>324</v>
      </c>
      <c r="F82" s="641"/>
      <c r="G82" s="254"/>
      <c r="H82" s="254"/>
      <c r="I82" s="265">
        <v>6412500</v>
      </c>
      <c r="J82" s="254"/>
      <c r="K82" s="254"/>
      <c r="L82" s="254"/>
      <c r="M82" s="254"/>
      <c r="N82" s="265">
        <v>6412000</v>
      </c>
      <c r="O82" s="236">
        <f t="shared" si="1"/>
        <v>99.992202729044834</v>
      </c>
      <c r="P82" s="265"/>
      <c r="Q82" s="265">
        <v>6000000</v>
      </c>
      <c r="R82" s="265">
        <v>412000</v>
      </c>
      <c r="S82" s="265"/>
      <c r="T82" s="265"/>
      <c r="U82" s="254"/>
      <c r="V82" s="254"/>
    </row>
    <row r="83" spans="1:22" ht="25.5" hidden="1" x14ac:dyDescent="0.25">
      <c r="A83" s="254"/>
      <c r="B83" s="320" t="s">
        <v>318</v>
      </c>
      <c r="C83" s="320" t="s">
        <v>325</v>
      </c>
      <c r="D83" s="321"/>
      <c r="E83" s="641" t="s">
        <v>326</v>
      </c>
      <c r="F83" s="641"/>
      <c r="G83" s="254"/>
      <c r="H83" s="254"/>
      <c r="I83" s="265">
        <v>492268</v>
      </c>
      <c r="J83" s="254"/>
      <c r="K83" s="254"/>
      <c r="L83" s="254"/>
      <c r="M83" s="254"/>
      <c r="N83" s="265">
        <v>490000</v>
      </c>
      <c r="O83" s="236">
        <f t="shared" si="1"/>
        <v>99.539275354075414</v>
      </c>
      <c r="P83" s="265"/>
      <c r="Q83" s="265"/>
      <c r="R83" s="265">
        <f>N83</f>
        <v>490000</v>
      </c>
      <c r="S83" s="265"/>
      <c r="T83" s="265"/>
      <c r="U83" s="254"/>
      <c r="V83" s="254"/>
    </row>
    <row r="84" spans="1:22" ht="24.75" hidden="1" customHeight="1" x14ac:dyDescent="0.25">
      <c r="A84" s="254"/>
      <c r="B84" s="320" t="s">
        <v>318</v>
      </c>
      <c r="C84" s="320" t="s">
        <v>327</v>
      </c>
      <c r="D84" s="321"/>
      <c r="E84" s="641" t="s">
        <v>328</v>
      </c>
      <c r="F84" s="641"/>
      <c r="G84" s="254"/>
      <c r="H84" s="254"/>
      <c r="I84" s="265">
        <v>3899781</v>
      </c>
      <c r="J84" s="254"/>
      <c r="K84" s="254"/>
      <c r="L84" s="254"/>
      <c r="M84" s="254"/>
      <c r="N84" s="265">
        <v>3899500</v>
      </c>
      <c r="O84" s="236">
        <f t="shared" si="1"/>
        <v>99.992794467176495</v>
      </c>
      <c r="P84" s="265"/>
      <c r="Q84" s="265">
        <f>N84-S84</f>
        <v>3240000</v>
      </c>
      <c r="R84" s="265"/>
      <c r="S84" s="265">
        <v>659500</v>
      </c>
      <c r="T84" s="265"/>
      <c r="U84" s="254"/>
      <c r="V84" s="254"/>
    </row>
    <row r="85" spans="1:22" ht="23.25" hidden="1" customHeight="1" x14ac:dyDescent="0.25">
      <c r="A85" s="254"/>
      <c r="B85" s="320" t="s">
        <v>318</v>
      </c>
      <c r="C85" s="320" t="s">
        <v>329</v>
      </c>
      <c r="D85" s="321"/>
      <c r="E85" s="641" t="s">
        <v>330</v>
      </c>
      <c r="F85" s="641"/>
      <c r="G85" s="254"/>
      <c r="H85" s="254"/>
      <c r="I85" s="265">
        <v>8640000</v>
      </c>
      <c r="J85" s="254"/>
      <c r="K85" s="254"/>
      <c r="L85" s="254"/>
      <c r="M85" s="254"/>
      <c r="N85" s="265">
        <v>7807500</v>
      </c>
      <c r="O85" s="236">
        <f t="shared" si="1"/>
        <v>90.364583333333343</v>
      </c>
      <c r="P85" s="265"/>
      <c r="Q85" s="265">
        <f>N85</f>
        <v>7807500</v>
      </c>
      <c r="R85" s="265"/>
      <c r="S85" s="265"/>
      <c r="T85" s="265"/>
      <c r="U85" s="254"/>
      <c r="V85" s="254"/>
    </row>
    <row r="86" spans="1:22" hidden="1" x14ac:dyDescent="0.25">
      <c r="A86" s="254"/>
      <c r="B86" s="320" t="s">
        <v>318</v>
      </c>
      <c r="C86" s="320" t="s">
        <v>848</v>
      </c>
      <c r="D86" s="321"/>
      <c r="E86" s="641" t="s">
        <v>849</v>
      </c>
      <c r="F86" s="641"/>
      <c r="G86" s="254"/>
      <c r="H86" s="254"/>
      <c r="I86" s="265">
        <v>16380000</v>
      </c>
      <c r="J86" s="254"/>
      <c r="K86" s="254"/>
      <c r="L86" s="254"/>
      <c r="M86" s="254"/>
      <c r="N86" s="265">
        <v>15734250</v>
      </c>
      <c r="O86" s="236">
        <f t="shared" si="1"/>
        <v>96.057692307692307</v>
      </c>
      <c r="P86" s="265"/>
      <c r="Q86" s="265"/>
      <c r="R86" s="265">
        <v>624375</v>
      </c>
      <c r="S86" s="265">
        <f>N86-R86</f>
        <v>15109875</v>
      </c>
      <c r="T86" s="265"/>
      <c r="U86" s="254"/>
      <c r="V86" s="254"/>
    </row>
    <row r="87" spans="1:22" hidden="1" x14ac:dyDescent="0.25">
      <c r="A87" s="254"/>
      <c r="B87" s="639" t="s">
        <v>318</v>
      </c>
      <c r="C87" s="639" t="s">
        <v>331</v>
      </c>
      <c r="D87" s="638"/>
      <c r="E87" s="640" t="s">
        <v>79</v>
      </c>
      <c r="F87" s="640"/>
      <c r="G87" s="254"/>
      <c r="H87" s="254"/>
      <c r="I87" s="270">
        <f t="shared" ref="I87" si="27">SUM(I88:I89)</f>
        <v>52100000</v>
      </c>
      <c r="J87" s="254"/>
      <c r="K87" s="254"/>
      <c r="L87" s="254"/>
      <c r="M87" s="254"/>
      <c r="N87" s="270">
        <f t="shared" ref="N87:T87" si="28">SUM(N88:N89)</f>
        <v>47500000</v>
      </c>
      <c r="O87" s="236">
        <f t="shared" si="1"/>
        <v>91.170825335892516</v>
      </c>
      <c r="P87" s="270">
        <f t="shared" si="28"/>
        <v>0</v>
      </c>
      <c r="Q87" s="270">
        <f t="shared" si="28"/>
        <v>20900000</v>
      </c>
      <c r="R87" s="270">
        <f t="shared" si="28"/>
        <v>0</v>
      </c>
      <c r="S87" s="270">
        <f t="shared" si="28"/>
        <v>26600000</v>
      </c>
      <c r="T87" s="270">
        <f t="shared" si="28"/>
        <v>0</v>
      </c>
      <c r="U87" s="254"/>
      <c r="V87" s="254"/>
    </row>
    <row r="88" spans="1:22" hidden="1" x14ac:dyDescent="0.25">
      <c r="A88" s="254"/>
      <c r="B88" s="320" t="s">
        <v>318</v>
      </c>
      <c r="C88" s="320" t="s">
        <v>332</v>
      </c>
      <c r="D88" s="321"/>
      <c r="E88" s="641" t="s">
        <v>333</v>
      </c>
      <c r="F88" s="641"/>
      <c r="G88" s="254"/>
      <c r="H88" s="254"/>
      <c r="I88" s="265">
        <v>23100000</v>
      </c>
      <c r="J88" s="254"/>
      <c r="K88" s="254"/>
      <c r="L88" s="254"/>
      <c r="M88" s="254"/>
      <c r="N88" s="265">
        <v>20900000</v>
      </c>
      <c r="O88" s="236">
        <f t="shared" ref="O88:O152" si="29">N88/I88*100</f>
        <v>90.476190476190482</v>
      </c>
      <c r="P88" s="265"/>
      <c r="Q88" s="265">
        <f>N88</f>
        <v>20900000</v>
      </c>
      <c r="R88" s="265"/>
      <c r="S88" s="265"/>
      <c r="T88" s="265"/>
      <c r="U88" s="254"/>
      <c r="V88" s="254"/>
    </row>
    <row r="89" spans="1:22" hidden="1" x14ac:dyDescent="0.25">
      <c r="A89" s="254"/>
      <c r="B89" s="320" t="s">
        <v>318</v>
      </c>
      <c r="C89" s="320" t="s">
        <v>358</v>
      </c>
      <c r="D89" s="321"/>
      <c r="E89" s="322" t="s">
        <v>850</v>
      </c>
      <c r="F89" s="322"/>
      <c r="G89" s="254"/>
      <c r="H89" s="254"/>
      <c r="I89" s="265">
        <v>29000000</v>
      </c>
      <c r="J89" s="254"/>
      <c r="K89" s="254"/>
      <c r="L89" s="254"/>
      <c r="M89" s="254"/>
      <c r="N89" s="265">
        <v>26600000</v>
      </c>
      <c r="O89" s="236">
        <f t="shared" si="29"/>
        <v>91.724137931034477</v>
      </c>
      <c r="P89" s="265"/>
      <c r="Q89" s="265"/>
      <c r="R89" s="265"/>
      <c r="S89" s="265">
        <f>N89</f>
        <v>26600000</v>
      </c>
      <c r="T89" s="265"/>
      <c r="U89" s="254"/>
      <c r="V89" s="254"/>
    </row>
    <row r="90" spans="1:22" hidden="1" x14ac:dyDescent="0.25">
      <c r="A90" s="254"/>
      <c r="B90" s="639" t="s">
        <v>318</v>
      </c>
      <c r="C90" s="639" t="s">
        <v>334</v>
      </c>
      <c r="D90" s="638"/>
      <c r="E90" s="640" t="s">
        <v>141</v>
      </c>
      <c r="F90" s="640"/>
      <c r="G90" s="254"/>
      <c r="H90" s="254"/>
      <c r="I90" s="263">
        <f t="shared" ref="I90" si="30">SUM(I91:I92)</f>
        <v>1780000</v>
      </c>
      <c r="J90" s="254"/>
      <c r="K90" s="254"/>
      <c r="L90" s="254"/>
      <c r="M90" s="254"/>
      <c r="N90" s="263">
        <f t="shared" ref="N90:T90" si="31">SUM(N91:N92)</f>
        <v>1780000</v>
      </c>
      <c r="O90" s="236">
        <f t="shared" si="29"/>
        <v>100</v>
      </c>
      <c r="P90" s="263">
        <f t="shared" si="31"/>
        <v>0</v>
      </c>
      <c r="Q90" s="263">
        <f t="shared" si="31"/>
        <v>1780000</v>
      </c>
      <c r="R90" s="263">
        <f t="shared" si="31"/>
        <v>0</v>
      </c>
      <c r="S90" s="263">
        <f t="shared" si="31"/>
        <v>0</v>
      </c>
      <c r="T90" s="263">
        <f t="shared" si="31"/>
        <v>0</v>
      </c>
      <c r="U90" s="254"/>
      <c r="V90" s="254"/>
    </row>
    <row r="91" spans="1:22" ht="25.5" hidden="1" x14ac:dyDescent="0.25">
      <c r="A91" s="254"/>
      <c r="B91" s="320" t="s">
        <v>318</v>
      </c>
      <c r="C91" s="320" t="s">
        <v>335</v>
      </c>
      <c r="D91" s="321"/>
      <c r="E91" s="641" t="s">
        <v>336</v>
      </c>
      <c r="F91" s="641"/>
      <c r="G91" s="254"/>
      <c r="H91" s="254"/>
      <c r="I91" s="265">
        <v>1280000</v>
      </c>
      <c r="J91" s="254"/>
      <c r="K91" s="254"/>
      <c r="L91" s="254"/>
      <c r="M91" s="254"/>
      <c r="N91" s="265">
        <v>1280000</v>
      </c>
      <c r="O91" s="236">
        <f t="shared" si="29"/>
        <v>100</v>
      </c>
      <c r="P91" s="265"/>
      <c r="Q91" s="265">
        <v>1280000</v>
      </c>
      <c r="R91" s="265"/>
      <c r="S91" s="265"/>
      <c r="T91" s="265"/>
      <c r="U91" s="254"/>
      <c r="V91" s="254"/>
    </row>
    <row r="92" spans="1:22" ht="25.5" hidden="1" x14ac:dyDescent="0.25">
      <c r="A92" s="254"/>
      <c r="B92" s="320" t="s">
        <v>318</v>
      </c>
      <c r="C92" s="320" t="s">
        <v>337</v>
      </c>
      <c r="D92" s="321"/>
      <c r="E92" s="641" t="s">
        <v>338</v>
      </c>
      <c r="F92" s="641"/>
      <c r="G92" s="254"/>
      <c r="H92" s="254"/>
      <c r="I92" s="265">
        <v>500000</v>
      </c>
      <c r="J92" s="254"/>
      <c r="K92" s="254"/>
      <c r="L92" s="254"/>
      <c r="M92" s="254"/>
      <c r="N92" s="265">
        <v>500000</v>
      </c>
      <c r="O92" s="236">
        <f t="shared" si="29"/>
        <v>100</v>
      </c>
      <c r="P92" s="265"/>
      <c r="Q92" s="265">
        <v>500000</v>
      </c>
      <c r="R92" s="265"/>
      <c r="S92" s="265"/>
      <c r="T92" s="265"/>
      <c r="U92" s="254"/>
      <c r="V92" s="254"/>
    </row>
    <row r="93" spans="1:22" hidden="1" x14ac:dyDescent="0.25">
      <c r="A93" s="254"/>
      <c r="B93" s="639" t="s">
        <v>318</v>
      </c>
      <c r="C93" s="639" t="s">
        <v>339</v>
      </c>
      <c r="D93" s="638"/>
      <c r="E93" s="640" t="s">
        <v>76</v>
      </c>
      <c r="F93" s="640"/>
      <c r="G93" s="254"/>
      <c r="H93" s="254"/>
      <c r="I93" s="263">
        <f>SUM(I94:I98)</f>
        <v>4970000</v>
      </c>
      <c r="J93" s="254"/>
      <c r="K93" s="254"/>
      <c r="L93" s="254"/>
      <c r="M93" s="254"/>
      <c r="N93" s="263">
        <f>SUM(N94:N98)</f>
        <v>2517215</v>
      </c>
      <c r="O93" s="236">
        <f t="shared" si="29"/>
        <v>50.648189134808852</v>
      </c>
      <c r="P93" s="263">
        <f t="shared" ref="P93:T93" si="32">SUM(P94:P98)</f>
        <v>0</v>
      </c>
      <c r="Q93" s="263">
        <f t="shared" si="32"/>
        <v>2517215</v>
      </c>
      <c r="R93" s="263">
        <f t="shared" si="32"/>
        <v>0</v>
      </c>
      <c r="S93" s="263">
        <f t="shared" si="32"/>
        <v>0</v>
      </c>
      <c r="T93" s="263">
        <f t="shared" si="32"/>
        <v>0</v>
      </c>
      <c r="U93" s="254"/>
      <c r="V93" s="254"/>
    </row>
    <row r="94" spans="1:22" hidden="1" x14ac:dyDescent="0.25">
      <c r="A94" s="254"/>
      <c r="B94" s="320" t="s">
        <v>318</v>
      </c>
      <c r="C94" s="320" t="s">
        <v>340</v>
      </c>
      <c r="D94" s="321"/>
      <c r="E94" s="322" t="s">
        <v>341</v>
      </c>
      <c r="F94" s="322"/>
      <c r="G94" s="254"/>
      <c r="H94" s="254"/>
      <c r="I94" s="265">
        <v>3120000</v>
      </c>
      <c r="J94" s="254"/>
      <c r="K94" s="254"/>
      <c r="L94" s="254"/>
      <c r="M94" s="254"/>
      <c r="N94" s="265">
        <v>1137515</v>
      </c>
      <c r="O94" s="236">
        <f t="shared" si="29"/>
        <v>36.458814102564105</v>
      </c>
      <c r="P94" s="265"/>
      <c r="Q94" s="265">
        <f>N94</f>
        <v>1137515</v>
      </c>
      <c r="R94" s="265"/>
      <c r="S94" s="265"/>
      <c r="T94" s="265"/>
      <c r="U94" s="254"/>
      <c r="V94" s="254"/>
    </row>
    <row r="95" spans="1:22" hidden="1" x14ac:dyDescent="0.25">
      <c r="A95" s="254"/>
      <c r="B95" s="320" t="s">
        <v>318</v>
      </c>
      <c r="C95" s="320" t="s">
        <v>342</v>
      </c>
      <c r="D95" s="321"/>
      <c r="E95" s="322" t="s">
        <v>343</v>
      </c>
      <c r="F95" s="322"/>
      <c r="G95" s="254"/>
      <c r="H95" s="254"/>
      <c r="I95" s="265">
        <v>1200000</v>
      </c>
      <c r="J95" s="254"/>
      <c r="K95" s="254"/>
      <c r="L95" s="254"/>
      <c r="M95" s="254"/>
      <c r="N95" s="265">
        <v>1200000</v>
      </c>
      <c r="O95" s="236">
        <f t="shared" si="29"/>
        <v>100</v>
      </c>
      <c r="P95" s="265"/>
      <c r="Q95" s="265">
        <v>1200000</v>
      </c>
      <c r="R95" s="265"/>
      <c r="S95" s="265"/>
      <c r="T95" s="265"/>
      <c r="U95" s="254"/>
      <c r="V95" s="254"/>
    </row>
    <row r="96" spans="1:22" hidden="1" x14ac:dyDescent="0.25">
      <c r="A96" s="254"/>
      <c r="B96" s="320" t="s">
        <v>318</v>
      </c>
      <c r="C96" s="320" t="s">
        <v>344</v>
      </c>
      <c r="D96" s="321"/>
      <c r="E96" s="322" t="s">
        <v>345</v>
      </c>
      <c r="F96" s="322"/>
      <c r="G96" s="254"/>
      <c r="H96" s="254"/>
      <c r="I96" s="265"/>
      <c r="J96" s="254"/>
      <c r="K96" s="254"/>
      <c r="L96" s="254"/>
      <c r="M96" s="254"/>
      <c r="N96" s="265"/>
      <c r="O96" s="236"/>
      <c r="P96" s="265"/>
      <c r="Q96" s="265"/>
      <c r="R96" s="265"/>
      <c r="S96" s="265"/>
      <c r="T96" s="265"/>
      <c r="U96" s="254"/>
      <c r="V96" s="254"/>
    </row>
    <row r="97" spans="1:22" hidden="1" x14ac:dyDescent="0.25">
      <c r="A97" s="254"/>
      <c r="B97" s="320" t="s">
        <v>318</v>
      </c>
      <c r="C97" s="320" t="s">
        <v>346</v>
      </c>
      <c r="D97" s="321"/>
      <c r="E97" s="322" t="s">
        <v>347</v>
      </c>
      <c r="F97" s="322"/>
      <c r="G97" s="254"/>
      <c r="H97" s="254"/>
      <c r="I97" s="265">
        <v>650000</v>
      </c>
      <c r="J97" s="254"/>
      <c r="K97" s="254"/>
      <c r="L97" s="254"/>
      <c r="M97" s="254"/>
      <c r="N97" s="265">
        <v>179700</v>
      </c>
      <c r="O97" s="236">
        <f t="shared" si="29"/>
        <v>27.646153846153847</v>
      </c>
      <c r="P97" s="265"/>
      <c r="Q97" s="265">
        <f>N97</f>
        <v>179700</v>
      </c>
      <c r="R97" s="265"/>
      <c r="S97" s="265"/>
      <c r="T97" s="265"/>
      <c r="U97" s="254"/>
      <c r="V97" s="254"/>
    </row>
    <row r="98" spans="1:22" hidden="1" x14ac:dyDescent="0.25">
      <c r="A98" s="254"/>
      <c r="B98" s="320" t="s">
        <v>318</v>
      </c>
      <c r="C98" s="320" t="s">
        <v>851</v>
      </c>
      <c r="D98" s="321"/>
      <c r="E98" s="322" t="s">
        <v>852</v>
      </c>
      <c r="F98" s="322"/>
      <c r="G98" s="254"/>
      <c r="H98" s="254"/>
      <c r="I98" s="265">
        <v>0</v>
      </c>
      <c r="J98" s="254"/>
      <c r="K98" s="254"/>
      <c r="L98" s="254"/>
      <c r="M98" s="254"/>
      <c r="N98" s="265">
        <v>0</v>
      </c>
      <c r="O98" s="236" t="e">
        <f t="shared" si="29"/>
        <v>#DIV/0!</v>
      </c>
      <c r="P98" s="265">
        <v>0</v>
      </c>
      <c r="Q98" s="265">
        <v>0</v>
      </c>
      <c r="R98" s="265">
        <v>0</v>
      </c>
      <c r="S98" s="265">
        <v>0</v>
      </c>
      <c r="T98" s="265">
        <v>0</v>
      </c>
      <c r="U98" s="254"/>
      <c r="V98" s="254"/>
    </row>
    <row r="99" spans="1:22" ht="67.5" hidden="1" customHeight="1" x14ac:dyDescent="0.25">
      <c r="A99" s="254"/>
      <c r="B99" s="320"/>
      <c r="C99" s="320"/>
      <c r="D99" s="321"/>
      <c r="E99" s="322"/>
      <c r="F99" s="322"/>
      <c r="G99" s="254"/>
      <c r="H99" s="254"/>
      <c r="I99" s="265"/>
      <c r="J99" s="254"/>
      <c r="K99" s="254"/>
      <c r="L99" s="254"/>
      <c r="M99" s="254"/>
      <c r="N99" s="265"/>
      <c r="O99" s="236"/>
      <c r="P99" s="265"/>
      <c r="Q99" s="265"/>
      <c r="R99" s="265"/>
      <c r="S99" s="265"/>
      <c r="T99" s="265"/>
      <c r="U99" s="254"/>
      <c r="V99" s="254"/>
    </row>
    <row r="100" spans="1:22" ht="22.5" x14ac:dyDescent="0.25">
      <c r="A100" s="254"/>
      <c r="B100" s="635" t="s">
        <v>348</v>
      </c>
      <c r="C100" s="643"/>
      <c r="D100" s="321"/>
      <c r="E100" s="636" t="s">
        <v>349</v>
      </c>
      <c r="F100" s="646" t="s">
        <v>1908</v>
      </c>
      <c r="G100" s="254"/>
      <c r="H100" s="254"/>
      <c r="I100" s="258">
        <f t="shared" ref="I100:I101" si="33">I101</f>
        <v>53950000</v>
      </c>
      <c r="J100" s="254"/>
      <c r="K100" s="254"/>
      <c r="L100" s="254"/>
      <c r="M100" s="254"/>
      <c r="N100" s="258">
        <f t="shared" ref="N100:T101" si="34">N101</f>
        <v>53950000</v>
      </c>
      <c r="O100" s="236">
        <f t="shared" si="29"/>
        <v>100</v>
      </c>
      <c r="P100" s="258">
        <f t="shared" si="34"/>
        <v>0</v>
      </c>
      <c r="Q100" s="258">
        <f t="shared" si="34"/>
        <v>53950000</v>
      </c>
      <c r="R100" s="258">
        <f t="shared" si="34"/>
        <v>0</v>
      </c>
      <c r="S100" s="258">
        <f t="shared" si="34"/>
        <v>0</v>
      </c>
      <c r="T100" s="258">
        <f t="shared" si="34"/>
        <v>0</v>
      </c>
      <c r="U100" s="254"/>
      <c r="V100" s="254"/>
    </row>
    <row r="101" spans="1:22" hidden="1" x14ac:dyDescent="0.25">
      <c r="A101" s="254"/>
      <c r="B101" s="635" t="s">
        <v>348</v>
      </c>
      <c r="C101" s="635" t="s">
        <v>293</v>
      </c>
      <c r="D101" s="634"/>
      <c r="E101" s="636" t="s">
        <v>64</v>
      </c>
      <c r="F101" s="636"/>
      <c r="G101" s="254"/>
      <c r="H101" s="254"/>
      <c r="I101" s="258">
        <f t="shared" si="33"/>
        <v>53950000</v>
      </c>
      <c r="J101" s="254"/>
      <c r="K101" s="254"/>
      <c r="L101" s="254"/>
      <c r="M101" s="254"/>
      <c r="N101" s="258">
        <f t="shared" si="34"/>
        <v>53950000</v>
      </c>
      <c r="O101" s="236">
        <f t="shared" si="29"/>
        <v>100</v>
      </c>
      <c r="P101" s="258">
        <f t="shared" si="34"/>
        <v>0</v>
      </c>
      <c r="Q101" s="258">
        <f t="shared" si="34"/>
        <v>53950000</v>
      </c>
      <c r="R101" s="258">
        <f t="shared" si="34"/>
        <v>0</v>
      </c>
      <c r="S101" s="258">
        <f t="shared" si="34"/>
        <v>0</v>
      </c>
      <c r="T101" s="258">
        <f t="shared" si="34"/>
        <v>0</v>
      </c>
      <c r="U101" s="254"/>
      <c r="V101" s="254"/>
    </row>
    <row r="102" spans="1:22" hidden="1" x14ac:dyDescent="0.25">
      <c r="A102" s="254"/>
      <c r="B102" s="639" t="s">
        <v>348</v>
      </c>
      <c r="C102" s="639" t="s">
        <v>350</v>
      </c>
      <c r="D102" s="638"/>
      <c r="E102" s="640" t="s">
        <v>142</v>
      </c>
      <c r="F102" s="640"/>
      <c r="G102" s="254"/>
      <c r="H102" s="254"/>
      <c r="I102" s="263">
        <f t="shared" ref="I102" si="35">SUM(I103:I104)</f>
        <v>53950000</v>
      </c>
      <c r="J102" s="254"/>
      <c r="K102" s="254"/>
      <c r="L102" s="254"/>
      <c r="M102" s="254"/>
      <c r="N102" s="263">
        <f t="shared" ref="N102:T102" si="36">SUM(N103:N104)</f>
        <v>53950000</v>
      </c>
      <c r="O102" s="236">
        <f t="shared" si="29"/>
        <v>100</v>
      </c>
      <c r="P102" s="263">
        <f t="shared" si="36"/>
        <v>0</v>
      </c>
      <c r="Q102" s="263">
        <f t="shared" si="36"/>
        <v>53950000</v>
      </c>
      <c r="R102" s="263">
        <f t="shared" si="36"/>
        <v>0</v>
      </c>
      <c r="S102" s="263">
        <f t="shared" si="36"/>
        <v>0</v>
      </c>
      <c r="T102" s="263">
        <f t="shared" si="36"/>
        <v>0</v>
      </c>
      <c r="U102" s="254"/>
      <c r="V102" s="254"/>
    </row>
    <row r="103" spans="1:22" hidden="1" x14ac:dyDescent="0.25">
      <c r="A103" s="254"/>
      <c r="B103" s="320" t="s">
        <v>348</v>
      </c>
      <c r="C103" s="320" t="s">
        <v>351</v>
      </c>
      <c r="D103" s="321"/>
      <c r="E103" s="322" t="s">
        <v>352</v>
      </c>
      <c r="F103" s="322"/>
      <c r="G103" s="254"/>
      <c r="H103" s="254"/>
      <c r="I103" s="265">
        <v>49800000</v>
      </c>
      <c r="J103" s="254"/>
      <c r="K103" s="254"/>
      <c r="L103" s="254"/>
      <c r="M103" s="254"/>
      <c r="N103" s="265">
        <v>49800000</v>
      </c>
      <c r="O103" s="236">
        <f t="shared" si="29"/>
        <v>100</v>
      </c>
      <c r="P103" s="265"/>
      <c r="Q103" s="265">
        <v>49800000</v>
      </c>
      <c r="R103" s="265"/>
      <c r="S103" s="265"/>
      <c r="T103" s="265"/>
      <c r="U103" s="254"/>
      <c r="V103" s="254"/>
    </row>
    <row r="104" spans="1:22" hidden="1" x14ac:dyDescent="0.25">
      <c r="A104" s="254"/>
      <c r="B104" s="320" t="s">
        <v>348</v>
      </c>
      <c r="C104" s="320" t="s">
        <v>353</v>
      </c>
      <c r="D104" s="321"/>
      <c r="E104" s="322" t="s">
        <v>354</v>
      </c>
      <c r="F104" s="322"/>
      <c r="G104" s="254"/>
      <c r="H104" s="254"/>
      <c r="I104" s="265">
        <v>4150000</v>
      </c>
      <c r="J104" s="254"/>
      <c r="K104" s="254"/>
      <c r="L104" s="254"/>
      <c r="M104" s="254"/>
      <c r="N104" s="265">
        <v>4150000</v>
      </c>
      <c r="O104" s="236">
        <f t="shared" si="29"/>
        <v>100</v>
      </c>
      <c r="P104" s="265"/>
      <c r="Q104" s="265">
        <v>4150000</v>
      </c>
      <c r="R104" s="265"/>
      <c r="S104" s="265"/>
      <c r="T104" s="265"/>
      <c r="U104" s="254"/>
      <c r="V104" s="254"/>
    </row>
    <row r="105" spans="1:22" hidden="1" x14ac:dyDescent="0.25">
      <c r="A105" s="254"/>
      <c r="B105" s="320"/>
      <c r="C105" s="320"/>
      <c r="D105" s="321"/>
      <c r="E105" s="322"/>
      <c r="F105" s="322"/>
      <c r="G105" s="254"/>
      <c r="H105" s="254"/>
      <c r="I105" s="265"/>
      <c r="J105" s="254"/>
      <c r="K105" s="254"/>
      <c r="L105" s="254"/>
      <c r="M105" s="254"/>
      <c r="N105" s="265"/>
      <c r="O105" s="236"/>
      <c r="P105" s="265"/>
      <c r="Q105" s="265"/>
      <c r="R105" s="265"/>
      <c r="S105" s="265"/>
      <c r="T105" s="265"/>
      <c r="U105" s="254"/>
      <c r="V105" s="254"/>
    </row>
    <row r="106" spans="1:22" ht="33" customHeight="1" x14ac:dyDescent="0.25">
      <c r="A106" s="254"/>
      <c r="B106" s="635" t="s">
        <v>355</v>
      </c>
      <c r="C106" s="644"/>
      <c r="D106" s="634"/>
      <c r="E106" s="646" t="s">
        <v>853</v>
      </c>
      <c r="F106" s="646" t="s">
        <v>1909</v>
      </c>
      <c r="G106" s="254"/>
      <c r="H106" s="254"/>
      <c r="I106" s="258">
        <f t="shared" ref="I106" si="37">I107</f>
        <v>2339600</v>
      </c>
      <c r="J106" s="254"/>
      <c r="K106" s="254"/>
      <c r="L106" s="254"/>
      <c r="M106" s="254"/>
      <c r="N106" s="258">
        <f t="shared" ref="N106:T106" si="38">N107</f>
        <v>2319500</v>
      </c>
      <c r="O106" s="236">
        <f t="shared" si="29"/>
        <v>99.140878782697897</v>
      </c>
      <c r="P106" s="258">
        <f t="shared" si="38"/>
        <v>0</v>
      </c>
      <c r="Q106" s="258">
        <f t="shared" si="38"/>
        <v>0</v>
      </c>
      <c r="R106" s="258">
        <f t="shared" si="38"/>
        <v>0</v>
      </c>
      <c r="S106" s="258">
        <f t="shared" si="38"/>
        <v>2319500</v>
      </c>
      <c r="T106" s="258">
        <f t="shared" si="38"/>
        <v>0</v>
      </c>
      <c r="U106" s="254"/>
      <c r="V106" s="254"/>
    </row>
    <row r="107" spans="1:22" hidden="1" x14ac:dyDescent="0.25">
      <c r="A107" s="254"/>
      <c r="B107" s="635" t="s">
        <v>355</v>
      </c>
      <c r="C107" s="635" t="s">
        <v>320</v>
      </c>
      <c r="D107" s="634"/>
      <c r="E107" s="646" t="s">
        <v>65</v>
      </c>
      <c r="F107" s="646"/>
      <c r="G107" s="254"/>
      <c r="H107" s="254"/>
      <c r="I107" s="258">
        <f t="shared" ref="I107" si="39">I108+I114+I112</f>
        <v>2339600</v>
      </c>
      <c r="J107" s="254"/>
      <c r="K107" s="254"/>
      <c r="L107" s="254"/>
      <c r="M107" s="254"/>
      <c r="N107" s="258">
        <f t="shared" ref="N107:T107" si="40">N108+N114+N112</f>
        <v>2319500</v>
      </c>
      <c r="O107" s="236">
        <f t="shared" si="29"/>
        <v>99.140878782697897</v>
      </c>
      <c r="P107" s="258">
        <f t="shared" si="40"/>
        <v>0</v>
      </c>
      <c r="Q107" s="258">
        <f t="shared" si="40"/>
        <v>0</v>
      </c>
      <c r="R107" s="258">
        <f t="shared" si="40"/>
        <v>0</v>
      </c>
      <c r="S107" s="258">
        <f t="shared" si="40"/>
        <v>2319500</v>
      </c>
      <c r="T107" s="258">
        <f t="shared" si="40"/>
        <v>0</v>
      </c>
      <c r="U107" s="254"/>
      <c r="V107" s="254"/>
    </row>
    <row r="108" spans="1:22" hidden="1" x14ac:dyDescent="0.25">
      <c r="A108" s="254"/>
      <c r="B108" s="639" t="s">
        <v>355</v>
      </c>
      <c r="C108" s="639" t="s">
        <v>321</v>
      </c>
      <c r="D108" s="638"/>
      <c r="E108" s="642" t="s">
        <v>322</v>
      </c>
      <c r="F108" s="642"/>
      <c r="G108" s="254"/>
      <c r="H108" s="254"/>
      <c r="I108" s="263">
        <f t="shared" ref="I108" si="41">SUM(I109:I111)</f>
        <v>2339600</v>
      </c>
      <c r="J108" s="254"/>
      <c r="K108" s="254"/>
      <c r="L108" s="254"/>
      <c r="M108" s="254"/>
      <c r="N108" s="263">
        <f t="shared" ref="N108:T108" si="42">SUM(N109:N111)</f>
        <v>2319500</v>
      </c>
      <c r="O108" s="236">
        <f t="shared" si="29"/>
        <v>99.140878782697897</v>
      </c>
      <c r="P108" s="263">
        <f t="shared" si="42"/>
        <v>0</v>
      </c>
      <c r="Q108" s="263">
        <f t="shared" si="42"/>
        <v>0</v>
      </c>
      <c r="R108" s="263">
        <f t="shared" si="42"/>
        <v>0</v>
      </c>
      <c r="S108" s="263">
        <f t="shared" si="42"/>
        <v>2319500</v>
      </c>
      <c r="T108" s="263">
        <f t="shared" si="42"/>
        <v>0</v>
      </c>
      <c r="U108" s="254"/>
      <c r="V108" s="254"/>
    </row>
    <row r="109" spans="1:22" hidden="1" x14ac:dyDescent="0.25">
      <c r="A109" s="254"/>
      <c r="B109" s="320" t="s">
        <v>355</v>
      </c>
      <c r="C109" s="320" t="s">
        <v>323</v>
      </c>
      <c r="D109" s="321"/>
      <c r="E109" s="641" t="s">
        <v>324</v>
      </c>
      <c r="F109" s="641"/>
      <c r="G109" s="254"/>
      <c r="H109" s="254"/>
      <c r="I109" s="265">
        <v>75000</v>
      </c>
      <c r="J109" s="254"/>
      <c r="K109" s="254"/>
      <c r="L109" s="254"/>
      <c r="M109" s="254"/>
      <c r="N109" s="265">
        <v>75000</v>
      </c>
      <c r="O109" s="236">
        <f t="shared" si="29"/>
        <v>100</v>
      </c>
      <c r="P109" s="265"/>
      <c r="Q109" s="265"/>
      <c r="R109" s="265"/>
      <c r="S109" s="265">
        <v>75000</v>
      </c>
      <c r="T109" s="265"/>
      <c r="U109" s="254"/>
      <c r="V109" s="254"/>
    </row>
    <row r="110" spans="1:22" hidden="1" x14ac:dyDescent="0.25">
      <c r="A110" s="254"/>
      <c r="B110" s="320" t="s">
        <v>355</v>
      </c>
      <c r="C110" s="320" t="s">
        <v>327</v>
      </c>
      <c r="D110" s="321"/>
      <c r="E110" s="641" t="s">
        <v>328</v>
      </c>
      <c r="F110" s="641"/>
      <c r="G110" s="254"/>
      <c r="H110" s="254"/>
      <c r="I110" s="265">
        <v>162100</v>
      </c>
      <c r="J110" s="254"/>
      <c r="K110" s="254"/>
      <c r="L110" s="254"/>
      <c r="M110" s="254"/>
      <c r="N110" s="265">
        <v>162000</v>
      </c>
      <c r="O110" s="236">
        <f t="shared" si="29"/>
        <v>99.938309685379394</v>
      </c>
      <c r="P110" s="265"/>
      <c r="Q110" s="265"/>
      <c r="R110" s="265"/>
      <c r="S110" s="265">
        <f>N110</f>
        <v>162000</v>
      </c>
      <c r="T110" s="265"/>
      <c r="U110" s="254"/>
      <c r="V110" s="254"/>
    </row>
    <row r="111" spans="1:22" ht="24" hidden="1" customHeight="1" x14ac:dyDescent="0.25">
      <c r="A111" s="254"/>
      <c r="B111" s="320" t="s">
        <v>355</v>
      </c>
      <c r="C111" s="320" t="s">
        <v>329</v>
      </c>
      <c r="D111" s="321"/>
      <c r="E111" s="641" t="s">
        <v>330</v>
      </c>
      <c r="F111" s="641"/>
      <c r="G111" s="254"/>
      <c r="H111" s="254"/>
      <c r="I111" s="265">
        <v>2102500</v>
      </c>
      <c r="J111" s="254"/>
      <c r="K111" s="254"/>
      <c r="L111" s="254"/>
      <c r="M111" s="254"/>
      <c r="N111" s="265">
        <v>2082500</v>
      </c>
      <c r="O111" s="236">
        <f t="shared" si="29"/>
        <v>99.048751486325799</v>
      </c>
      <c r="P111" s="265"/>
      <c r="Q111" s="265"/>
      <c r="R111" s="265"/>
      <c r="S111" s="265">
        <f>N111</f>
        <v>2082500</v>
      </c>
      <c r="T111" s="265"/>
      <c r="U111" s="254"/>
      <c r="V111" s="254"/>
    </row>
    <row r="112" spans="1:22" hidden="1" x14ac:dyDescent="0.25">
      <c r="A112" s="254"/>
      <c r="B112" s="639" t="s">
        <v>355</v>
      </c>
      <c r="C112" s="639" t="s">
        <v>331</v>
      </c>
      <c r="D112" s="638"/>
      <c r="E112" s="648" t="s">
        <v>79</v>
      </c>
      <c r="F112" s="648"/>
      <c r="G112" s="254"/>
      <c r="H112" s="254"/>
      <c r="I112" s="263">
        <f t="shared" ref="I112" si="43">I113</f>
        <v>0</v>
      </c>
      <c r="J112" s="254"/>
      <c r="K112" s="254"/>
      <c r="L112" s="254"/>
      <c r="M112" s="254"/>
      <c r="N112" s="263">
        <f t="shared" ref="N112:T112" si="44">N113</f>
        <v>0</v>
      </c>
      <c r="O112" s="236" t="e">
        <f t="shared" si="29"/>
        <v>#DIV/0!</v>
      </c>
      <c r="P112" s="263">
        <f t="shared" si="44"/>
        <v>0</v>
      </c>
      <c r="Q112" s="263">
        <f t="shared" si="44"/>
        <v>0</v>
      </c>
      <c r="R112" s="263">
        <f t="shared" si="44"/>
        <v>0</v>
      </c>
      <c r="S112" s="263">
        <f t="shared" si="44"/>
        <v>0</v>
      </c>
      <c r="T112" s="263">
        <f t="shared" si="44"/>
        <v>0</v>
      </c>
      <c r="U112" s="254"/>
      <c r="V112" s="254"/>
    </row>
    <row r="113" spans="1:22" hidden="1" x14ac:dyDescent="0.25">
      <c r="A113" s="254"/>
      <c r="B113" s="320" t="s">
        <v>355</v>
      </c>
      <c r="C113" s="320" t="s">
        <v>358</v>
      </c>
      <c r="D113" s="321"/>
      <c r="E113" s="641" t="s">
        <v>359</v>
      </c>
      <c r="F113" s="641"/>
      <c r="G113" s="254"/>
      <c r="H113" s="254"/>
      <c r="I113" s="265">
        <v>0</v>
      </c>
      <c r="J113" s="254"/>
      <c r="K113" s="254"/>
      <c r="L113" s="254"/>
      <c r="M113" s="254"/>
      <c r="N113" s="265">
        <v>0</v>
      </c>
      <c r="O113" s="236" t="e">
        <f t="shared" si="29"/>
        <v>#DIV/0!</v>
      </c>
      <c r="P113" s="265">
        <v>0</v>
      </c>
      <c r="Q113" s="265">
        <v>0</v>
      </c>
      <c r="R113" s="265">
        <v>0</v>
      </c>
      <c r="S113" s="265">
        <v>0</v>
      </c>
      <c r="T113" s="265">
        <v>0</v>
      </c>
      <c r="U113" s="254"/>
      <c r="V113" s="254"/>
    </row>
    <row r="114" spans="1:22" hidden="1" x14ac:dyDescent="0.25">
      <c r="A114" s="254"/>
      <c r="B114" s="639" t="s">
        <v>355</v>
      </c>
      <c r="C114" s="639" t="s">
        <v>334</v>
      </c>
      <c r="D114" s="638"/>
      <c r="E114" s="642" t="s">
        <v>141</v>
      </c>
      <c r="F114" s="642"/>
      <c r="G114" s="254"/>
      <c r="H114" s="254"/>
      <c r="I114" s="263">
        <f t="shared" ref="I114" si="45">SUM(I115:I116)</f>
        <v>0</v>
      </c>
      <c r="J114" s="254"/>
      <c r="K114" s="254"/>
      <c r="L114" s="254"/>
      <c r="M114" s="254"/>
      <c r="N114" s="263">
        <f t="shared" ref="N114:T114" si="46">SUM(N115:N116)</f>
        <v>0</v>
      </c>
      <c r="O114" s="236" t="e">
        <f t="shared" si="29"/>
        <v>#DIV/0!</v>
      </c>
      <c r="P114" s="263">
        <f t="shared" si="46"/>
        <v>0</v>
      </c>
      <c r="Q114" s="263">
        <f t="shared" si="46"/>
        <v>0</v>
      </c>
      <c r="R114" s="263">
        <f t="shared" si="46"/>
        <v>0</v>
      </c>
      <c r="S114" s="263">
        <f t="shared" si="46"/>
        <v>0</v>
      </c>
      <c r="T114" s="263">
        <f t="shared" si="46"/>
        <v>0</v>
      </c>
      <c r="U114" s="254"/>
      <c r="V114" s="254"/>
    </row>
    <row r="115" spans="1:22" ht="25.5" hidden="1" x14ac:dyDescent="0.25">
      <c r="A115" s="254"/>
      <c r="B115" s="320" t="s">
        <v>355</v>
      </c>
      <c r="C115" s="320" t="s">
        <v>335</v>
      </c>
      <c r="D115" s="321"/>
      <c r="E115" s="641" t="s">
        <v>336</v>
      </c>
      <c r="F115" s="641"/>
      <c r="G115" s="254"/>
      <c r="H115" s="254"/>
      <c r="I115" s="265">
        <v>0</v>
      </c>
      <c r="J115" s="254"/>
      <c r="K115" s="254"/>
      <c r="L115" s="254"/>
      <c r="M115" s="254"/>
      <c r="N115" s="265">
        <v>0</v>
      </c>
      <c r="O115" s="236" t="e">
        <f t="shared" si="29"/>
        <v>#DIV/0!</v>
      </c>
      <c r="P115" s="265">
        <v>0</v>
      </c>
      <c r="Q115" s="265">
        <v>0</v>
      </c>
      <c r="R115" s="265">
        <v>0</v>
      </c>
      <c r="S115" s="265">
        <v>0</v>
      </c>
      <c r="T115" s="265">
        <v>0</v>
      </c>
      <c r="U115" s="254"/>
      <c r="V115" s="254"/>
    </row>
    <row r="116" spans="1:22" ht="25.5" hidden="1" x14ac:dyDescent="0.25">
      <c r="A116" s="254"/>
      <c r="B116" s="320" t="s">
        <v>355</v>
      </c>
      <c r="C116" s="320" t="s">
        <v>337</v>
      </c>
      <c r="D116" s="321"/>
      <c r="E116" s="641" t="s">
        <v>338</v>
      </c>
      <c r="F116" s="641"/>
      <c r="G116" s="254"/>
      <c r="H116" s="254"/>
      <c r="I116" s="265">
        <v>0</v>
      </c>
      <c r="J116" s="254"/>
      <c r="K116" s="254"/>
      <c r="L116" s="254"/>
      <c r="M116" s="254"/>
      <c r="N116" s="265">
        <v>0</v>
      </c>
      <c r="O116" s="236" t="e">
        <f t="shared" si="29"/>
        <v>#DIV/0!</v>
      </c>
      <c r="P116" s="265">
        <v>0</v>
      </c>
      <c r="Q116" s="265">
        <v>0</v>
      </c>
      <c r="R116" s="265">
        <v>0</v>
      </c>
      <c r="S116" s="265">
        <v>0</v>
      </c>
      <c r="T116" s="265">
        <v>0</v>
      </c>
      <c r="U116" s="254"/>
      <c r="V116" s="254"/>
    </row>
    <row r="117" spans="1:22" hidden="1" x14ac:dyDescent="0.25">
      <c r="A117" s="254"/>
      <c r="B117" s="320"/>
      <c r="C117" s="320"/>
      <c r="D117" s="321"/>
      <c r="E117" s="322"/>
      <c r="F117" s="322"/>
      <c r="G117" s="254"/>
      <c r="H117" s="254"/>
      <c r="I117" s="265"/>
      <c r="J117" s="254"/>
      <c r="K117" s="254"/>
      <c r="L117" s="254"/>
      <c r="M117" s="254"/>
      <c r="N117" s="265"/>
      <c r="O117" s="236"/>
      <c r="P117" s="265"/>
      <c r="Q117" s="265"/>
      <c r="R117" s="265"/>
      <c r="S117" s="265"/>
      <c r="T117" s="265"/>
      <c r="U117" s="254"/>
      <c r="V117" s="254"/>
    </row>
    <row r="118" spans="1:22" ht="30.75" customHeight="1" x14ac:dyDescent="0.25">
      <c r="A118" s="254"/>
      <c r="B118" s="635" t="s">
        <v>356</v>
      </c>
      <c r="C118" s="644"/>
      <c r="D118" s="634"/>
      <c r="E118" s="646" t="s">
        <v>357</v>
      </c>
      <c r="F118" s="646" t="s">
        <v>1910</v>
      </c>
      <c r="G118" s="254"/>
      <c r="H118" s="254"/>
      <c r="I118" s="258">
        <f t="shared" ref="I118" si="47">I119</f>
        <v>16677489</v>
      </c>
      <c r="J118" s="254"/>
      <c r="K118" s="254"/>
      <c r="L118" s="254"/>
      <c r="M118" s="254"/>
      <c r="N118" s="258">
        <f t="shared" ref="N118:T118" si="48">N119</f>
        <v>16677000</v>
      </c>
      <c r="O118" s="236">
        <f t="shared" si="29"/>
        <v>99.99706790392726</v>
      </c>
      <c r="P118" s="258">
        <f t="shared" si="48"/>
        <v>0</v>
      </c>
      <c r="Q118" s="258">
        <f t="shared" si="48"/>
        <v>16677000</v>
      </c>
      <c r="R118" s="258">
        <f t="shared" si="48"/>
        <v>0</v>
      </c>
      <c r="S118" s="258">
        <f t="shared" si="48"/>
        <v>0</v>
      </c>
      <c r="T118" s="258">
        <f t="shared" si="48"/>
        <v>0</v>
      </c>
      <c r="U118" s="254"/>
      <c r="V118" s="254"/>
    </row>
    <row r="119" spans="1:22" ht="0.75" customHeight="1" x14ac:dyDescent="0.25">
      <c r="A119" s="254"/>
      <c r="B119" s="635" t="s">
        <v>356</v>
      </c>
      <c r="C119" s="635" t="s">
        <v>320</v>
      </c>
      <c r="D119" s="634"/>
      <c r="E119" s="646" t="s">
        <v>65</v>
      </c>
      <c r="F119" s="646"/>
      <c r="G119" s="254"/>
      <c r="H119" s="254"/>
      <c r="I119" s="258">
        <f t="shared" ref="I119" si="49">I120+I124</f>
        <v>16677489</v>
      </c>
      <c r="J119" s="254"/>
      <c r="K119" s="254"/>
      <c r="L119" s="254"/>
      <c r="M119" s="254"/>
      <c r="N119" s="258">
        <f t="shared" ref="N119:T119" si="50">N120+N124</f>
        <v>16677000</v>
      </c>
      <c r="O119" s="236">
        <f t="shared" si="29"/>
        <v>99.99706790392726</v>
      </c>
      <c r="P119" s="258">
        <f t="shared" si="50"/>
        <v>0</v>
      </c>
      <c r="Q119" s="258">
        <f t="shared" si="50"/>
        <v>16677000</v>
      </c>
      <c r="R119" s="258">
        <f t="shared" si="50"/>
        <v>0</v>
      </c>
      <c r="S119" s="258">
        <f t="shared" si="50"/>
        <v>0</v>
      </c>
      <c r="T119" s="258">
        <f t="shared" si="50"/>
        <v>0</v>
      </c>
      <c r="U119" s="254"/>
      <c r="V119" s="254"/>
    </row>
    <row r="120" spans="1:22" hidden="1" x14ac:dyDescent="0.25">
      <c r="A120" s="254"/>
      <c r="B120" s="639" t="s">
        <v>356</v>
      </c>
      <c r="C120" s="639" t="s">
        <v>321</v>
      </c>
      <c r="D120" s="638"/>
      <c r="E120" s="642" t="s">
        <v>322</v>
      </c>
      <c r="F120" s="642"/>
      <c r="G120" s="254"/>
      <c r="H120" s="254"/>
      <c r="I120" s="263">
        <f t="shared" ref="I120" si="51">SUM(I121:I123)</f>
        <v>717489</v>
      </c>
      <c r="J120" s="254"/>
      <c r="K120" s="254"/>
      <c r="L120" s="254"/>
      <c r="M120" s="254"/>
      <c r="N120" s="263">
        <f t="shared" ref="N120:T120" si="52">SUM(N121:N123)</f>
        <v>717000</v>
      </c>
      <c r="O120" s="236">
        <f t="shared" si="29"/>
        <v>99.931845645020346</v>
      </c>
      <c r="P120" s="263">
        <f t="shared" si="52"/>
        <v>0</v>
      </c>
      <c r="Q120" s="263">
        <f t="shared" si="52"/>
        <v>717000</v>
      </c>
      <c r="R120" s="263">
        <f t="shared" si="52"/>
        <v>0</v>
      </c>
      <c r="S120" s="263">
        <f t="shared" si="52"/>
        <v>0</v>
      </c>
      <c r="T120" s="263">
        <f t="shared" si="52"/>
        <v>0</v>
      </c>
      <c r="U120" s="254"/>
      <c r="V120" s="254"/>
    </row>
    <row r="121" spans="1:22" ht="28.5" hidden="1" customHeight="1" x14ac:dyDescent="0.25">
      <c r="A121" s="254"/>
      <c r="B121" s="320" t="s">
        <v>356</v>
      </c>
      <c r="C121" s="320" t="s">
        <v>323</v>
      </c>
      <c r="D121" s="321"/>
      <c r="E121" s="641" t="s">
        <v>324</v>
      </c>
      <c r="F121" s="641"/>
      <c r="G121" s="254"/>
      <c r="H121" s="254"/>
      <c r="I121" s="265">
        <v>0</v>
      </c>
      <c r="J121" s="254"/>
      <c r="K121" s="254"/>
      <c r="L121" s="254"/>
      <c r="M121" s="254"/>
      <c r="N121" s="265">
        <v>0</v>
      </c>
      <c r="O121" s="236" t="e">
        <f t="shared" si="29"/>
        <v>#DIV/0!</v>
      </c>
      <c r="P121" s="265">
        <v>0</v>
      </c>
      <c r="Q121" s="265">
        <v>0</v>
      </c>
      <c r="R121" s="265">
        <v>0</v>
      </c>
      <c r="S121" s="265">
        <v>0</v>
      </c>
      <c r="T121" s="265">
        <v>0</v>
      </c>
      <c r="U121" s="254"/>
      <c r="V121" s="254"/>
    </row>
    <row r="122" spans="1:22" hidden="1" x14ac:dyDescent="0.25">
      <c r="A122" s="254"/>
      <c r="B122" s="320" t="s">
        <v>356</v>
      </c>
      <c r="C122" s="320" t="s">
        <v>327</v>
      </c>
      <c r="D122" s="321"/>
      <c r="E122" s="641" t="s">
        <v>328</v>
      </c>
      <c r="F122" s="641"/>
      <c r="G122" s="254"/>
      <c r="H122" s="254"/>
      <c r="I122" s="265">
        <v>42489</v>
      </c>
      <c r="J122" s="254"/>
      <c r="K122" s="254"/>
      <c r="L122" s="254"/>
      <c r="M122" s="254"/>
      <c r="N122" s="265">
        <v>42000</v>
      </c>
      <c r="O122" s="236">
        <f t="shared" si="29"/>
        <v>98.849113888300494</v>
      </c>
      <c r="P122" s="265"/>
      <c r="Q122" s="265">
        <f>N122</f>
        <v>42000</v>
      </c>
      <c r="R122" s="265"/>
      <c r="S122" s="265"/>
      <c r="T122" s="265"/>
      <c r="U122" s="254"/>
      <c r="V122" s="254"/>
    </row>
    <row r="123" spans="1:22" ht="27" hidden="1" customHeight="1" x14ac:dyDescent="0.25">
      <c r="A123" s="254"/>
      <c r="B123" s="320" t="s">
        <v>356</v>
      </c>
      <c r="C123" s="320" t="s">
        <v>329</v>
      </c>
      <c r="D123" s="321"/>
      <c r="E123" s="641" t="s">
        <v>330</v>
      </c>
      <c r="F123" s="641"/>
      <c r="G123" s="254"/>
      <c r="H123" s="254"/>
      <c r="I123" s="265">
        <v>675000</v>
      </c>
      <c r="J123" s="254"/>
      <c r="K123" s="254"/>
      <c r="L123" s="254"/>
      <c r="M123" s="254"/>
      <c r="N123" s="265">
        <v>675000</v>
      </c>
      <c r="O123" s="236">
        <f t="shared" si="29"/>
        <v>100</v>
      </c>
      <c r="P123" s="265"/>
      <c r="Q123" s="265">
        <v>675000</v>
      </c>
      <c r="R123" s="265"/>
      <c r="S123" s="265"/>
      <c r="T123" s="265"/>
      <c r="U123" s="254"/>
      <c r="V123" s="254"/>
    </row>
    <row r="124" spans="1:22" hidden="1" x14ac:dyDescent="0.25">
      <c r="A124" s="254"/>
      <c r="B124" s="639" t="s">
        <v>356</v>
      </c>
      <c r="C124" s="639" t="s">
        <v>331</v>
      </c>
      <c r="D124" s="638"/>
      <c r="E124" s="642" t="s">
        <v>79</v>
      </c>
      <c r="F124" s="642"/>
      <c r="G124" s="254"/>
      <c r="H124" s="254"/>
      <c r="I124" s="263">
        <f t="shared" ref="I124" si="53">SUM(I125)</f>
        <v>15960000</v>
      </c>
      <c r="J124" s="254"/>
      <c r="K124" s="254"/>
      <c r="L124" s="254"/>
      <c r="M124" s="254"/>
      <c r="N124" s="263">
        <f t="shared" ref="N124:T124" si="54">SUM(N125)</f>
        <v>15960000</v>
      </c>
      <c r="O124" s="236">
        <f t="shared" si="29"/>
        <v>100</v>
      </c>
      <c r="P124" s="263">
        <f t="shared" si="54"/>
        <v>0</v>
      </c>
      <c r="Q124" s="263">
        <f t="shared" si="54"/>
        <v>15960000</v>
      </c>
      <c r="R124" s="263">
        <f t="shared" si="54"/>
        <v>0</v>
      </c>
      <c r="S124" s="263">
        <f t="shared" si="54"/>
        <v>0</v>
      </c>
      <c r="T124" s="263">
        <f t="shared" si="54"/>
        <v>0</v>
      </c>
      <c r="U124" s="254"/>
      <c r="V124" s="254"/>
    </row>
    <row r="125" spans="1:22" hidden="1" x14ac:dyDescent="0.25">
      <c r="A125" s="254"/>
      <c r="B125" s="320" t="s">
        <v>356</v>
      </c>
      <c r="C125" s="320" t="s">
        <v>358</v>
      </c>
      <c r="D125" s="321"/>
      <c r="E125" s="641" t="s">
        <v>359</v>
      </c>
      <c r="F125" s="641"/>
      <c r="G125" s="254"/>
      <c r="H125" s="254"/>
      <c r="I125" s="265">
        <v>15960000</v>
      </c>
      <c r="J125" s="254"/>
      <c r="K125" s="254"/>
      <c r="L125" s="254"/>
      <c r="M125" s="254"/>
      <c r="N125" s="265">
        <v>15960000</v>
      </c>
      <c r="O125" s="236">
        <f t="shared" si="29"/>
        <v>100</v>
      </c>
      <c r="P125" s="265"/>
      <c r="Q125" s="265">
        <v>15960000</v>
      </c>
      <c r="R125" s="265"/>
      <c r="S125" s="265"/>
      <c r="T125" s="265"/>
      <c r="U125" s="254"/>
      <c r="V125" s="254"/>
    </row>
    <row r="126" spans="1:22" hidden="1" x14ac:dyDescent="0.25">
      <c r="A126" s="254"/>
      <c r="B126" s="320"/>
      <c r="C126" s="320"/>
      <c r="D126" s="321"/>
      <c r="E126" s="641"/>
      <c r="F126" s="641"/>
      <c r="G126" s="254"/>
      <c r="H126" s="254"/>
      <c r="I126" s="265"/>
      <c r="J126" s="254"/>
      <c r="K126" s="254"/>
      <c r="L126" s="254"/>
      <c r="M126" s="254"/>
      <c r="N126" s="265"/>
      <c r="O126" s="236"/>
      <c r="P126" s="265"/>
      <c r="Q126" s="265"/>
      <c r="R126" s="265"/>
      <c r="S126" s="265"/>
      <c r="T126" s="265"/>
      <c r="U126" s="254"/>
      <c r="V126" s="254"/>
    </row>
    <row r="127" spans="1:22" x14ac:dyDescent="0.25">
      <c r="A127" s="254"/>
      <c r="B127" s="635" t="s">
        <v>360</v>
      </c>
      <c r="C127" s="644"/>
      <c r="D127" s="636" t="s">
        <v>361</v>
      </c>
      <c r="E127" s="634"/>
      <c r="F127" s="634"/>
      <c r="G127" s="254"/>
      <c r="H127" s="254"/>
      <c r="I127" s="258">
        <f>I128+I144+I149+I133+I139</f>
        <v>4917882</v>
      </c>
      <c r="J127" s="254"/>
      <c r="K127" s="254"/>
      <c r="L127" s="254"/>
      <c r="M127" s="254"/>
      <c r="N127" s="258">
        <f>N128+N144+N149+N133+N139</f>
        <v>3052000</v>
      </c>
      <c r="O127" s="236">
        <f t="shared" si="29"/>
        <v>62.059236069511229</v>
      </c>
      <c r="P127" s="258">
        <f t="shared" ref="P127:T127" si="55">P128+P144+P149+P133+P139</f>
        <v>0</v>
      </c>
      <c r="Q127" s="258">
        <f t="shared" si="55"/>
        <v>0</v>
      </c>
      <c r="R127" s="258">
        <f t="shared" si="55"/>
        <v>792000</v>
      </c>
      <c r="S127" s="258">
        <f t="shared" si="55"/>
        <v>0</v>
      </c>
      <c r="T127" s="258">
        <f t="shared" si="55"/>
        <v>2260000</v>
      </c>
      <c r="U127" s="254"/>
      <c r="V127" s="254"/>
    </row>
    <row r="128" spans="1:22" ht="22.5" hidden="1" x14ac:dyDescent="0.25">
      <c r="A128" s="254"/>
      <c r="B128" s="635" t="s">
        <v>854</v>
      </c>
      <c r="C128" s="644"/>
      <c r="D128" s="634"/>
      <c r="E128" s="646" t="s">
        <v>855</v>
      </c>
      <c r="F128" s="646"/>
      <c r="G128" s="254"/>
      <c r="H128" s="254"/>
      <c r="I128" s="258">
        <f t="shared" ref="I128:I130" si="56">I129</f>
        <v>0</v>
      </c>
      <c r="J128" s="254"/>
      <c r="K128" s="254"/>
      <c r="L128" s="254"/>
      <c r="M128" s="254"/>
      <c r="N128" s="258">
        <f t="shared" ref="N128:T130" si="57">N129</f>
        <v>0</v>
      </c>
      <c r="O128" s="236"/>
      <c r="P128" s="258">
        <f t="shared" si="57"/>
        <v>0</v>
      </c>
      <c r="Q128" s="258">
        <f t="shared" si="57"/>
        <v>0</v>
      </c>
      <c r="R128" s="258">
        <f t="shared" si="57"/>
        <v>0</v>
      </c>
      <c r="S128" s="258">
        <f t="shared" si="57"/>
        <v>0</v>
      </c>
      <c r="T128" s="258">
        <f t="shared" si="57"/>
        <v>0</v>
      </c>
      <c r="U128" s="254"/>
      <c r="V128" s="254"/>
    </row>
    <row r="129" spans="1:22" hidden="1" x14ac:dyDescent="0.25">
      <c r="A129" s="254"/>
      <c r="B129" s="635" t="s">
        <v>854</v>
      </c>
      <c r="C129" s="635" t="s">
        <v>363</v>
      </c>
      <c r="D129" s="634"/>
      <c r="E129" s="636" t="s">
        <v>66</v>
      </c>
      <c r="F129" s="636"/>
      <c r="G129" s="254"/>
      <c r="H129" s="254"/>
      <c r="I129" s="258">
        <f t="shared" si="56"/>
        <v>0</v>
      </c>
      <c r="J129" s="254"/>
      <c r="K129" s="254"/>
      <c r="L129" s="254"/>
      <c r="M129" s="254"/>
      <c r="N129" s="258">
        <f t="shared" si="57"/>
        <v>0</v>
      </c>
      <c r="O129" s="236"/>
      <c r="P129" s="258">
        <f t="shared" si="57"/>
        <v>0</v>
      </c>
      <c r="Q129" s="258">
        <f t="shared" si="57"/>
        <v>0</v>
      </c>
      <c r="R129" s="258">
        <f t="shared" si="57"/>
        <v>0</v>
      </c>
      <c r="S129" s="258">
        <f t="shared" si="57"/>
        <v>0</v>
      </c>
      <c r="T129" s="258">
        <f t="shared" si="57"/>
        <v>0</v>
      </c>
      <c r="U129" s="254"/>
      <c r="V129" s="254"/>
    </row>
    <row r="130" spans="1:22" hidden="1" x14ac:dyDescent="0.25">
      <c r="A130" s="254"/>
      <c r="B130" s="639" t="s">
        <v>854</v>
      </c>
      <c r="C130" s="639" t="s">
        <v>856</v>
      </c>
      <c r="D130" s="638"/>
      <c r="E130" s="640" t="s">
        <v>857</v>
      </c>
      <c r="F130" s="640"/>
      <c r="G130" s="254"/>
      <c r="H130" s="254"/>
      <c r="I130" s="263">
        <f t="shared" si="56"/>
        <v>0</v>
      </c>
      <c r="J130" s="254"/>
      <c r="K130" s="254"/>
      <c r="L130" s="254"/>
      <c r="M130" s="254"/>
      <c r="N130" s="263">
        <f t="shared" si="57"/>
        <v>0</v>
      </c>
      <c r="O130" s="236"/>
      <c r="P130" s="263">
        <f t="shared" si="57"/>
        <v>0</v>
      </c>
      <c r="Q130" s="263">
        <f t="shared" si="57"/>
        <v>0</v>
      </c>
      <c r="R130" s="263">
        <f t="shared" si="57"/>
        <v>0</v>
      </c>
      <c r="S130" s="263">
        <f t="shared" si="57"/>
        <v>0</v>
      </c>
      <c r="T130" s="263">
        <f t="shared" si="57"/>
        <v>0</v>
      </c>
      <c r="U130" s="254"/>
      <c r="V130" s="254"/>
    </row>
    <row r="131" spans="1:22" hidden="1" x14ac:dyDescent="0.25">
      <c r="A131" s="254"/>
      <c r="B131" s="320" t="s">
        <v>854</v>
      </c>
      <c r="C131" s="320" t="s">
        <v>858</v>
      </c>
      <c r="D131" s="321"/>
      <c r="E131" s="322" t="s">
        <v>857</v>
      </c>
      <c r="F131" s="322"/>
      <c r="G131" s="254"/>
      <c r="H131" s="254"/>
      <c r="I131" s="265">
        <v>0</v>
      </c>
      <c r="J131" s="254"/>
      <c r="K131" s="254"/>
      <c r="L131" s="254"/>
      <c r="M131" s="254"/>
      <c r="N131" s="265">
        <v>0</v>
      </c>
      <c r="O131" s="236"/>
      <c r="P131" s="265">
        <v>0</v>
      </c>
      <c r="Q131" s="265">
        <v>0</v>
      </c>
      <c r="R131" s="265">
        <v>0</v>
      </c>
      <c r="S131" s="265">
        <v>0</v>
      </c>
      <c r="T131" s="265">
        <v>0</v>
      </c>
      <c r="U131" s="254"/>
      <c r="V131" s="254"/>
    </row>
    <row r="132" spans="1:22" ht="13.5" hidden="1" customHeight="1" x14ac:dyDescent="0.25">
      <c r="A132" s="254"/>
      <c r="B132" s="320"/>
      <c r="C132" s="320"/>
      <c r="D132" s="321"/>
      <c r="E132" s="641"/>
      <c r="F132" s="641"/>
      <c r="G132" s="254"/>
      <c r="H132" s="254"/>
      <c r="I132" s="265"/>
      <c r="J132" s="254"/>
      <c r="K132" s="254"/>
      <c r="L132" s="254"/>
      <c r="M132" s="254"/>
      <c r="N132" s="265"/>
      <c r="O132" s="236"/>
      <c r="P132" s="265"/>
      <c r="Q132" s="265"/>
      <c r="R132" s="265"/>
      <c r="S132" s="265"/>
      <c r="T132" s="265"/>
      <c r="U132" s="254"/>
      <c r="V132" s="254"/>
    </row>
    <row r="133" spans="1:22" ht="22.5" hidden="1" x14ac:dyDescent="0.25">
      <c r="A133" s="254"/>
      <c r="B133" s="635" t="s">
        <v>859</v>
      </c>
      <c r="C133" s="635"/>
      <c r="D133" s="634"/>
      <c r="E133" s="646" t="s">
        <v>860</v>
      </c>
      <c r="F133" s="646"/>
      <c r="G133" s="254"/>
      <c r="H133" s="254"/>
      <c r="I133" s="258">
        <f t="shared" ref="I133" si="58">I135</f>
        <v>0</v>
      </c>
      <c r="J133" s="254"/>
      <c r="K133" s="254"/>
      <c r="L133" s="254"/>
      <c r="M133" s="254"/>
      <c r="N133" s="258">
        <f t="shared" ref="N133:T133" si="59">N135</f>
        <v>0</v>
      </c>
      <c r="O133" s="236" t="e">
        <f t="shared" si="29"/>
        <v>#DIV/0!</v>
      </c>
      <c r="P133" s="258">
        <f t="shared" si="59"/>
        <v>0</v>
      </c>
      <c r="Q133" s="258">
        <f t="shared" si="59"/>
        <v>0</v>
      </c>
      <c r="R133" s="258">
        <f t="shared" si="59"/>
        <v>0</v>
      </c>
      <c r="S133" s="258">
        <f t="shared" si="59"/>
        <v>0</v>
      </c>
      <c r="T133" s="258">
        <f t="shared" si="59"/>
        <v>0</v>
      </c>
      <c r="U133" s="254"/>
      <c r="V133" s="254"/>
    </row>
    <row r="134" spans="1:22" hidden="1" x14ac:dyDescent="0.25">
      <c r="A134" s="254"/>
      <c r="B134" s="635" t="s">
        <v>859</v>
      </c>
      <c r="C134" s="635" t="s">
        <v>363</v>
      </c>
      <c r="D134" s="634"/>
      <c r="E134" s="646" t="s">
        <v>66</v>
      </c>
      <c r="F134" s="646"/>
      <c r="G134" s="254"/>
      <c r="H134" s="254"/>
      <c r="I134" s="258">
        <f t="shared" ref="I134" si="60">I135</f>
        <v>0</v>
      </c>
      <c r="J134" s="254"/>
      <c r="K134" s="254"/>
      <c r="L134" s="254"/>
      <c r="M134" s="254"/>
      <c r="N134" s="258">
        <f t="shared" ref="N134:T134" si="61">N135</f>
        <v>0</v>
      </c>
      <c r="O134" s="236" t="e">
        <f t="shared" si="29"/>
        <v>#DIV/0!</v>
      </c>
      <c r="P134" s="258">
        <f t="shared" si="61"/>
        <v>0</v>
      </c>
      <c r="Q134" s="258">
        <f t="shared" si="61"/>
        <v>0</v>
      </c>
      <c r="R134" s="258">
        <f t="shared" si="61"/>
        <v>0</v>
      </c>
      <c r="S134" s="258">
        <f t="shared" si="61"/>
        <v>0</v>
      </c>
      <c r="T134" s="258">
        <f t="shared" si="61"/>
        <v>0</v>
      </c>
      <c r="U134" s="254"/>
      <c r="V134" s="254"/>
    </row>
    <row r="135" spans="1:22" ht="25.5" hidden="1" x14ac:dyDescent="0.25">
      <c r="A135" s="254"/>
      <c r="B135" s="639" t="s">
        <v>859</v>
      </c>
      <c r="C135" s="639" t="s">
        <v>438</v>
      </c>
      <c r="D135" s="638"/>
      <c r="E135" s="642" t="s">
        <v>861</v>
      </c>
      <c r="F135" s="642"/>
      <c r="G135" s="254"/>
      <c r="H135" s="254"/>
      <c r="I135" s="263">
        <f t="shared" ref="I135" si="62">I136+I137</f>
        <v>0</v>
      </c>
      <c r="J135" s="254"/>
      <c r="K135" s="254"/>
      <c r="L135" s="254"/>
      <c r="M135" s="254"/>
      <c r="N135" s="263">
        <f t="shared" ref="N135:T135" si="63">N136+N137</f>
        <v>0</v>
      </c>
      <c r="O135" s="236" t="e">
        <f t="shared" si="29"/>
        <v>#DIV/0!</v>
      </c>
      <c r="P135" s="263">
        <f t="shared" si="63"/>
        <v>0</v>
      </c>
      <c r="Q135" s="263">
        <f t="shared" si="63"/>
        <v>0</v>
      </c>
      <c r="R135" s="263">
        <f t="shared" si="63"/>
        <v>0</v>
      </c>
      <c r="S135" s="263">
        <f t="shared" si="63"/>
        <v>0</v>
      </c>
      <c r="T135" s="263">
        <f t="shared" si="63"/>
        <v>0</v>
      </c>
      <c r="U135" s="254"/>
      <c r="V135" s="254"/>
    </row>
    <row r="136" spans="1:22" ht="25.5" hidden="1" x14ac:dyDescent="0.25">
      <c r="A136" s="254"/>
      <c r="B136" s="320" t="s">
        <v>859</v>
      </c>
      <c r="C136" s="320" t="s">
        <v>442</v>
      </c>
      <c r="D136" s="321"/>
      <c r="E136" s="641" t="s">
        <v>862</v>
      </c>
      <c r="F136" s="641"/>
      <c r="G136" s="254"/>
      <c r="H136" s="254"/>
      <c r="I136" s="265">
        <v>0</v>
      </c>
      <c r="J136" s="254"/>
      <c r="K136" s="254"/>
      <c r="L136" s="254"/>
      <c r="M136" s="254"/>
      <c r="N136" s="265">
        <v>0</v>
      </c>
      <c r="O136" s="236"/>
      <c r="P136" s="265">
        <v>0</v>
      </c>
      <c r="Q136" s="265">
        <v>0</v>
      </c>
      <c r="R136" s="265">
        <v>0</v>
      </c>
      <c r="S136" s="265">
        <v>0</v>
      </c>
      <c r="T136" s="265">
        <v>0</v>
      </c>
      <c r="U136" s="254"/>
      <c r="V136" s="254"/>
    </row>
    <row r="137" spans="1:22" ht="25.5" hidden="1" x14ac:dyDescent="0.25">
      <c r="A137" s="254"/>
      <c r="B137" s="320" t="s">
        <v>859</v>
      </c>
      <c r="C137" s="320" t="s">
        <v>444</v>
      </c>
      <c r="D137" s="634"/>
      <c r="E137" s="641" t="s">
        <v>863</v>
      </c>
      <c r="F137" s="641"/>
      <c r="G137" s="254"/>
      <c r="H137" s="254"/>
      <c r="I137" s="265">
        <v>0</v>
      </c>
      <c r="J137" s="254"/>
      <c r="K137" s="254"/>
      <c r="L137" s="254"/>
      <c r="M137" s="254"/>
      <c r="N137" s="265">
        <v>0</v>
      </c>
      <c r="O137" s="236" t="e">
        <f t="shared" si="29"/>
        <v>#DIV/0!</v>
      </c>
      <c r="P137" s="265">
        <v>0</v>
      </c>
      <c r="Q137" s="265">
        <v>0</v>
      </c>
      <c r="R137" s="265">
        <v>0</v>
      </c>
      <c r="S137" s="265">
        <v>0</v>
      </c>
      <c r="T137" s="265">
        <v>0</v>
      </c>
      <c r="U137" s="254"/>
      <c r="V137" s="254"/>
    </row>
    <row r="138" spans="1:22" hidden="1" x14ac:dyDescent="0.25">
      <c r="A138" s="254"/>
      <c r="B138" s="320"/>
      <c r="C138" s="320"/>
      <c r="D138" s="634"/>
      <c r="E138" s="641"/>
      <c r="F138" s="641"/>
      <c r="G138" s="254"/>
      <c r="H138" s="254"/>
      <c r="I138" s="265"/>
      <c r="J138" s="254"/>
      <c r="K138" s="254"/>
      <c r="L138" s="254"/>
      <c r="M138" s="254"/>
      <c r="N138" s="265"/>
      <c r="O138" s="236"/>
      <c r="P138" s="265"/>
      <c r="Q138" s="265"/>
      <c r="R138" s="265"/>
      <c r="S138" s="265"/>
      <c r="T138" s="265"/>
      <c r="U138" s="254"/>
      <c r="V138" s="254"/>
    </row>
    <row r="139" spans="1:22" hidden="1" x14ac:dyDescent="0.25">
      <c r="A139" s="254"/>
      <c r="B139" s="635" t="s">
        <v>362</v>
      </c>
      <c r="C139" s="635"/>
      <c r="D139" s="634"/>
      <c r="E139" s="646" t="s">
        <v>864</v>
      </c>
      <c r="F139" s="646"/>
      <c r="G139" s="254"/>
      <c r="H139" s="254"/>
      <c r="I139" s="258">
        <f t="shared" ref="I139:I141" si="64">I140</f>
        <v>0</v>
      </c>
      <c r="J139" s="254"/>
      <c r="K139" s="254"/>
      <c r="L139" s="254"/>
      <c r="M139" s="254"/>
      <c r="N139" s="258">
        <f t="shared" ref="N139:T141" si="65">N140</f>
        <v>0</v>
      </c>
      <c r="O139" s="236" t="e">
        <f t="shared" si="29"/>
        <v>#DIV/0!</v>
      </c>
      <c r="P139" s="258">
        <f t="shared" si="65"/>
        <v>0</v>
      </c>
      <c r="Q139" s="258">
        <f t="shared" si="65"/>
        <v>0</v>
      </c>
      <c r="R139" s="258">
        <f t="shared" si="65"/>
        <v>0</v>
      </c>
      <c r="S139" s="258">
        <f t="shared" si="65"/>
        <v>0</v>
      </c>
      <c r="T139" s="258">
        <f t="shared" si="65"/>
        <v>0</v>
      </c>
      <c r="U139" s="254"/>
      <c r="V139" s="254"/>
    </row>
    <row r="140" spans="1:22" hidden="1" x14ac:dyDescent="0.25">
      <c r="A140" s="254"/>
      <c r="B140" s="635" t="s">
        <v>362</v>
      </c>
      <c r="C140" s="635"/>
      <c r="D140" s="634"/>
      <c r="E140" s="646" t="s">
        <v>66</v>
      </c>
      <c r="F140" s="646"/>
      <c r="G140" s="254"/>
      <c r="H140" s="254"/>
      <c r="I140" s="258">
        <f t="shared" si="64"/>
        <v>0</v>
      </c>
      <c r="J140" s="254"/>
      <c r="K140" s="254"/>
      <c r="L140" s="254"/>
      <c r="M140" s="254"/>
      <c r="N140" s="258">
        <f t="shared" si="65"/>
        <v>0</v>
      </c>
      <c r="O140" s="236" t="e">
        <f t="shared" si="29"/>
        <v>#DIV/0!</v>
      </c>
      <c r="P140" s="258">
        <f t="shared" si="65"/>
        <v>0</v>
      </c>
      <c r="Q140" s="258">
        <f t="shared" si="65"/>
        <v>0</v>
      </c>
      <c r="R140" s="258">
        <f t="shared" si="65"/>
        <v>0</v>
      </c>
      <c r="S140" s="258">
        <f t="shared" si="65"/>
        <v>0</v>
      </c>
      <c r="T140" s="258">
        <f t="shared" si="65"/>
        <v>0</v>
      </c>
      <c r="U140" s="254"/>
      <c r="V140" s="254"/>
    </row>
    <row r="141" spans="1:22" ht="25.5" hidden="1" x14ac:dyDescent="0.25">
      <c r="A141" s="254"/>
      <c r="B141" s="639" t="s">
        <v>362</v>
      </c>
      <c r="C141" s="639" t="s">
        <v>364</v>
      </c>
      <c r="D141" s="638"/>
      <c r="E141" s="642" t="s">
        <v>365</v>
      </c>
      <c r="F141" s="642"/>
      <c r="G141" s="254"/>
      <c r="H141" s="254"/>
      <c r="I141" s="263">
        <f t="shared" si="64"/>
        <v>0</v>
      </c>
      <c r="J141" s="254"/>
      <c r="K141" s="254"/>
      <c r="L141" s="254"/>
      <c r="M141" s="254"/>
      <c r="N141" s="263">
        <f t="shared" si="65"/>
        <v>0</v>
      </c>
      <c r="O141" s="236" t="e">
        <f t="shared" si="29"/>
        <v>#DIV/0!</v>
      </c>
      <c r="P141" s="263">
        <f t="shared" si="65"/>
        <v>0</v>
      </c>
      <c r="Q141" s="263">
        <f t="shared" si="65"/>
        <v>0</v>
      </c>
      <c r="R141" s="263">
        <f t="shared" si="65"/>
        <v>0</v>
      </c>
      <c r="S141" s="263">
        <f t="shared" si="65"/>
        <v>0</v>
      </c>
      <c r="T141" s="263">
        <f t="shared" si="65"/>
        <v>0</v>
      </c>
      <c r="U141" s="254"/>
      <c r="V141" s="254"/>
    </row>
    <row r="142" spans="1:22" ht="25.5" hidden="1" x14ac:dyDescent="0.25">
      <c r="A142" s="254"/>
      <c r="B142" s="320" t="s">
        <v>362</v>
      </c>
      <c r="C142" s="320" t="s">
        <v>366</v>
      </c>
      <c r="D142" s="321"/>
      <c r="E142" s="641" t="s">
        <v>367</v>
      </c>
      <c r="F142" s="641"/>
      <c r="G142" s="254"/>
      <c r="H142" s="254"/>
      <c r="I142" s="265">
        <v>0</v>
      </c>
      <c r="J142" s="254"/>
      <c r="K142" s="254"/>
      <c r="L142" s="254"/>
      <c r="M142" s="254"/>
      <c r="N142" s="265">
        <v>0</v>
      </c>
      <c r="O142" s="236" t="e">
        <f t="shared" si="29"/>
        <v>#DIV/0!</v>
      </c>
      <c r="P142" s="265">
        <v>0</v>
      </c>
      <c r="Q142" s="265">
        <v>0</v>
      </c>
      <c r="R142" s="265">
        <v>0</v>
      </c>
      <c r="S142" s="265">
        <v>0</v>
      </c>
      <c r="T142" s="265">
        <v>0</v>
      </c>
      <c r="U142" s="254"/>
      <c r="V142" s="254"/>
    </row>
    <row r="143" spans="1:22" hidden="1" x14ac:dyDescent="0.25">
      <c r="A143" s="254"/>
      <c r="B143" s="635"/>
      <c r="C143" s="644"/>
      <c r="D143" s="636"/>
      <c r="E143" s="646"/>
      <c r="F143" s="646"/>
      <c r="G143" s="254"/>
      <c r="H143" s="254"/>
      <c r="I143" s="258"/>
      <c r="J143" s="254"/>
      <c r="K143" s="254"/>
      <c r="L143" s="254"/>
      <c r="M143" s="254"/>
      <c r="N143" s="258"/>
      <c r="O143" s="236"/>
      <c r="P143" s="258"/>
      <c r="Q143" s="258"/>
      <c r="R143" s="258"/>
      <c r="S143" s="258"/>
      <c r="T143" s="258"/>
      <c r="U143" s="254"/>
      <c r="V143" s="254"/>
    </row>
    <row r="144" spans="1:22" ht="22.5" x14ac:dyDescent="0.25">
      <c r="A144" s="254"/>
      <c r="B144" s="635" t="s">
        <v>368</v>
      </c>
      <c r="C144" s="644"/>
      <c r="D144" s="634"/>
      <c r="E144" s="646" t="s">
        <v>369</v>
      </c>
      <c r="F144" s="646" t="s">
        <v>1911</v>
      </c>
      <c r="G144" s="254"/>
      <c r="H144" s="254"/>
      <c r="I144" s="258">
        <f t="shared" ref="I144:I145" si="66">I145</f>
        <v>2417882</v>
      </c>
      <c r="J144" s="254"/>
      <c r="K144" s="254"/>
      <c r="L144" s="254"/>
      <c r="M144" s="254"/>
      <c r="N144" s="258">
        <f t="shared" ref="N144:T145" si="67">N145</f>
        <v>792000</v>
      </c>
      <c r="O144" s="236">
        <f t="shared" si="29"/>
        <v>32.755940943354553</v>
      </c>
      <c r="P144" s="258">
        <f t="shared" si="67"/>
        <v>0</v>
      </c>
      <c r="Q144" s="258">
        <f t="shared" si="67"/>
        <v>0</v>
      </c>
      <c r="R144" s="258">
        <f t="shared" si="67"/>
        <v>792000</v>
      </c>
      <c r="S144" s="258">
        <f t="shared" si="67"/>
        <v>0</v>
      </c>
      <c r="T144" s="258">
        <f t="shared" si="67"/>
        <v>0</v>
      </c>
      <c r="U144" s="254"/>
      <c r="V144" s="254"/>
    </row>
    <row r="145" spans="1:22" hidden="1" x14ac:dyDescent="0.25">
      <c r="A145" s="254"/>
      <c r="B145" s="635" t="s">
        <v>368</v>
      </c>
      <c r="C145" s="635" t="s">
        <v>320</v>
      </c>
      <c r="D145" s="634"/>
      <c r="E145" s="646" t="s">
        <v>65</v>
      </c>
      <c r="F145" s="646"/>
      <c r="G145" s="254"/>
      <c r="H145" s="254"/>
      <c r="I145" s="258">
        <f t="shared" si="66"/>
        <v>2417882</v>
      </c>
      <c r="J145" s="254"/>
      <c r="K145" s="254"/>
      <c r="L145" s="254"/>
      <c r="M145" s="254"/>
      <c r="N145" s="258">
        <f t="shared" si="67"/>
        <v>792000</v>
      </c>
      <c r="O145" s="236">
        <f t="shared" si="29"/>
        <v>32.755940943354553</v>
      </c>
      <c r="P145" s="258">
        <f t="shared" si="67"/>
        <v>0</v>
      </c>
      <c r="Q145" s="258">
        <f t="shared" si="67"/>
        <v>0</v>
      </c>
      <c r="R145" s="258">
        <f t="shared" si="67"/>
        <v>792000</v>
      </c>
      <c r="S145" s="258">
        <f t="shared" si="67"/>
        <v>0</v>
      </c>
      <c r="T145" s="258">
        <f t="shared" si="67"/>
        <v>0</v>
      </c>
      <c r="U145" s="254"/>
      <c r="V145" s="254"/>
    </row>
    <row r="146" spans="1:22" hidden="1" x14ac:dyDescent="0.25">
      <c r="A146" s="254"/>
      <c r="B146" s="639" t="s">
        <v>368</v>
      </c>
      <c r="C146" s="639" t="s">
        <v>370</v>
      </c>
      <c r="D146" s="638"/>
      <c r="E146" s="642" t="s">
        <v>77</v>
      </c>
      <c r="F146" s="642"/>
      <c r="G146" s="254"/>
      <c r="H146" s="254"/>
      <c r="I146" s="263">
        <f t="shared" ref="I146" si="68">SUM(I147)</f>
        <v>2417882</v>
      </c>
      <c r="J146" s="254"/>
      <c r="K146" s="254"/>
      <c r="L146" s="254"/>
      <c r="M146" s="254"/>
      <c r="N146" s="263">
        <f t="shared" ref="N146:T146" si="69">SUM(N147)</f>
        <v>792000</v>
      </c>
      <c r="O146" s="236">
        <f t="shared" si="29"/>
        <v>32.755940943354553</v>
      </c>
      <c r="P146" s="263">
        <f t="shared" si="69"/>
        <v>0</v>
      </c>
      <c r="Q146" s="263">
        <f t="shared" si="69"/>
        <v>0</v>
      </c>
      <c r="R146" s="263">
        <f t="shared" si="69"/>
        <v>792000</v>
      </c>
      <c r="S146" s="263">
        <f t="shared" si="69"/>
        <v>0</v>
      </c>
      <c r="T146" s="263">
        <f t="shared" si="69"/>
        <v>0</v>
      </c>
      <c r="U146" s="254"/>
      <c r="V146" s="254"/>
    </row>
    <row r="147" spans="1:22" hidden="1" x14ac:dyDescent="0.25">
      <c r="A147" s="254"/>
      <c r="B147" s="320" t="s">
        <v>368</v>
      </c>
      <c r="C147" s="320" t="s">
        <v>371</v>
      </c>
      <c r="D147" s="321"/>
      <c r="E147" s="641" t="s">
        <v>372</v>
      </c>
      <c r="F147" s="641"/>
      <c r="G147" s="254"/>
      <c r="H147" s="254"/>
      <c r="I147" s="265">
        <v>2417882</v>
      </c>
      <c r="J147" s="254"/>
      <c r="K147" s="254"/>
      <c r="L147" s="254"/>
      <c r="M147" s="254"/>
      <c r="N147" s="265">
        <v>792000</v>
      </c>
      <c r="O147" s="236">
        <f t="shared" si="29"/>
        <v>32.755940943354553</v>
      </c>
      <c r="P147" s="265"/>
      <c r="Q147" s="265"/>
      <c r="R147" s="265">
        <f>N147</f>
        <v>792000</v>
      </c>
      <c r="S147" s="265"/>
      <c r="T147" s="265"/>
      <c r="U147" s="254"/>
      <c r="V147" s="254"/>
    </row>
    <row r="148" spans="1:22" hidden="1" x14ac:dyDescent="0.25">
      <c r="A148" s="254"/>
      <c r="B148" s="320"/>
      <c r="C148" s="320"/>
      <c r="D148" s="321"/>
      <c r="E148" s="641"/>
      <c r="F148" s="641"/>
      <c r="G148" s="254"/>
      <c r="H148" s="254"/>
      <c r="I148" s="265"/>
      <c r="J148" s="254"/>
      <c r="K148" s="254"/>
      <c r="L148" s="254"/>
      <c r="M148" s="254"/>
      <c r="N148" s="265"/>
      <c r="O148" s="236"/>
      <c r="P148" s="265"/>
      <c r="Q148" s="265"/>
      <c r="R148" s="265"/>
      <c r="S148" s="265"/>
      <c r="T148" s="265"/>
      <c r="U148" s="254"/>
      <c r="V148" s="254"/>
    </row>
    <row r="149" spans="1:22" ht="33" customHeight="1" x14ac:dyDescent="0.25">
      <c r="A149" s="254"/>
      <c r="B149" s="635" t="s">
        <v>373</v>
      </c>
      <c r="C149" s="644"/>
      <c r="D149" s="634"/>
      <c r="E149" s="646" t="s">
        <v>374</v>
      </c>
      <c r="F149" s="646" t="s">
        <v>1912</v>
      </c>
      <c r="G149" s="254"/>
      <c r="H149" s="254"/>
      <c r="I149" s="258">
        <f t="shared" ref="I149:I150" si="70">I150</f>
        <v>2500000</v>
      </c>
      <c r="J149" s="254"/>
      <c r="K149" s="254"/>
      <c r="L149" s="254"/>
      <c r="M149" s="254"/>
      <c r="N149" s="258">
        <f t="shared" ref="N149:T150" si="71">N150</f>
        <v>2260000</v>
      </c>
      <c r="O149" s="236">
        <f t="shared" si="29"/>
        <v>90.4</v>
      </c>
      <c r="P149" s="258">
        <f t="shared" si="71"/>
        <v>0</v>
      </c>
      <c r="Q149" s="258">
        <f t="shared" si="71"/>
        <v>0</v>
      </c>
      <c r="R149" s="258">
        <f t="shared" si="71"/>
        <v>0</v>
      </c>
      <c r="S149" s="258">
        <f t="shared" si="71"/>
        <v>0</v>
      </c>
      <c r="T149" s="258">
        <f t="shared" si="71"/>
        <v>2260000</v>
      </c>
      <c r="U149" s="254"/>
      <c r="V149" s="254"/>
    </row>
    <row r="150" spans="1:22" hidden="1" x14ac:dyDescent="0.25">
      <c r="A150" s="254"/>
      <c r="B150" s="635" t="s">
        <v>373</v>
      </c>
      <c r="C150" s="635" t="s">
        <v>320</v>
      </c>
      <c r="D150" s="634"/>
      <c r="E150" s="636" t="s">
        <v>65</v>
      </c>
      <c r="F150" s="636"/>
      <c r="G150" s="254"/>
      <c r="H150" s="254"/>
      <c r="I150" s="258">
        <f t="shared" si="70"/>
        <v>2500000</v>
      </c>
      <c r="J150" s="254"/>
      <c r="K150" s="254"/>
      <c r="L150" s="254"/>
      <c r="M150" s="254"/>
      <c r="N150" s="258">
        <f t="shared" si="71"/>
        <v>2260000</v>
      </c>
      <c r="O150" s="236">
        <f t="shared" si="29"/>
        <v>90.4</v>
      </c>
      <c r="P150" s="258">
        <f t="shared" si="71"/>
        <v>0</v>
      </c>
      <c r="Q150" s="258">
        <f t="shared" si="71"/>
        <v>0</v>
      </c>
      <c r="R150" s="258">
        <f t="shared" si="71"/>
        <v>0</v>
      </c>
      <c r="S150" s="258">
        <f t="shared" si="71"/>
        <v>0</v>
      </c>
      <c r="T150" s="258">
        <f t="shared" si="71"/>
        <v>2260000</v>
      </c>
      <c r="U150" s="254"/>
      <c r="V150" s="254"/>
    </row>
    <row r="151" spans="1:22" hidden="1" x14ac:dyDescent="0.25">
      <c r="A151" s="254"/>
      <c r="B151" s="639" t="s">
        <v>373</v>
      </c>
      <c r="C151" s="639" t="s">
        <v>370</v>
      </c>
      <c r="D151" s="638"/>
      <c r="E151" s="640" t="s">
        <v>77</v>
      </c>
      <c r="F151" s="640"/>
      <c r="G151" s="254"/>
      <c r="H151" s="254"/>
      <c r="I151" s="263">
        <f t="shared" ref="I151" si="72">SUM(I152)</f>
        <v>2500000</v>
      </c>
      <c r="J151" s="254"/>
      <c r="K151" s="254"/>
      <c r="L151" s="254"/>
      <c r="M151" s="254"/>
      <c r="N151" s="263">
        <f t="shared" ref="N151:T151" si="73">SUM(N152)</f>
        <v>2260000</v>
      </c>
      <c r="O151" s="236">
        <f t="shared" si="29"/>
        <v>90.4</v>
      </c>
      <c r="P151" s="263">
        <f t="shared" si="73"/>
        <v>0</v>
      </c>
      <c r="Q151" s="263">
        <f t="shared" si="73"/>
        <v>0</v>
      </c>
      <c r="R151" s="263">
        <f t="shared" si="73"/>
        <v>0</v>
      </c>
      <c r="S151" s="263">
        <f t="shared" si="73"/>
        <v>0</v>
      </c>
      <c r="T151" s="263">
        <f t="shared" si="73"/>
        <v>2260000</v>
      </c>
      <c r="U151" s="254"/>
      <c r="V151" s="254"/>
    </row>
    <row r="152" spans="1:22" hidden="1" x14ac:dyDescent="0.25">
      <c r="A152" s="254"/>
      <c r="B152" s="320" t="s">
        <v>373</v>
      </c>
      <c r="C152" s="320" t="s">
        <v>1873</v>
      </c>
      <c r="D152" s="321"/>
      <c r="E152" s="322" t="s">
        <v>1874</v>
      </c>
      <c r="F152" s="322"/>
      <c r="G152" s="254"/>
      <c r="H152" s="254"/>
      <c r="I152" s="265">
        <v>2500000</v>
      </c>
      <c r="J152" s="254"/>
      <c r="K152" s="254"/>
      <c r="L152" s="254"/>
      <c r="M152" s="254"/>
      <c r="N152" s="265">
        <v>2260000</v>
      </c>
      <c r="O152" s="236">
        <f t="shared" si="29"/>
        <v>90.4</v>
      </c>
      <c r="P152" s="265"/>
      <c r="Q152" s="265"/>
      <c r="R152" s="265"/>
      <c r="S152" s="265"/>
      <c r="T152" s="265">
        <f>N152</f>
        <v>2260000</v>
      </c>
      <c r="U152" s="254"/>
      <c r="V152" s="254"/>
    </row>
    <row r="153" spans="1:22" hidden="1" x14ac:dyDescent="0.25">
      <c r="A153" s="254"/>
      <c r="B153" s="320"/>
      <c r="C153" s="320"/>
      <c r="D153" s="321"/>
      <c r="E153" s="322"/>
      <c r="F153" s="322"/>
      <c r="G153" s="254"/>
      <c r="H153" s="254"/>
      <c r="I153" s="265"/>
      <c r="J153" s="254"/>
      <c r="K153" s="254"/>
      <c r="L153" s="254"/>
      <c r="M153" s="254"/>
      <c r="N153" s="265"/>
      <c r="O153" s="236"/>
      <c r="P153" s="265"/>
      <c r="Q153" s="265"/>
      <c r="R153" s="265"/>
      <c r="S153" s="265"/>
      <c r="T153" s="265"/>
      <c r="U153" s="254"/>
      <c r="V153" s="254"/>
    </row>
    <row r="154" spans="1:22" ht="41.25" customHeight="1" x14ac:dyDescent="0.25">
      <c r="A154" s="254"/>
      <c r="B154" s="635" t="s">
        <v>375</v>
      </c>
      <c r="C154" s="644"/>
      <c r="D154" s="645" t="s">
        <v>376</v>
      </c>
      <c r="E154" s="645"/>
      <c r="F154" s="646"/>
      <c r="G154" s="254"/>
      <c r="H154" s="254"/>
      <c r="I154" s="258">
        <f>I155+I168+I175</f>
        <v>27280000</v>
      </c>
      <c r="J154" s="254"/>
      <c r="K154" s="254"/>
      <c r="L154" s="254"/>
      <c r="M154" s="254"/>
      <c r="N154" s="258">
        <f>N155+N168+N175</f>
        <v>8270000</v>
      </c>
      <c r="O154" s="236">
        <f t="shared" ref="O154:O217" si="74">N154/I154*100</f>
        <v>30.315249266862171</v>
      </c>
      <c r="P154" s="258">
        <f t="shared" ref="P154:U154" si="75">P155+P168+P175</f>
        <v>2720000</v>
      </c>
      <c r="Q154" s="258">
        <f t="shared" si="75"/>
        <v>0</v>
      </c>
      <c r="R154" s="258">
        <f t="shared" si="75"/>
        <v>0</v>
      </c>
      <c r="S154" s="258">
        <f t="shared" si="75"/>
        <v>5550000</v>
      </c>
      <c r="T154" s="258">
        <f t="shared" si="75"/>
        <v>0</v>
      </c>
      <c r="U154" s="258">
        <f t="shared" si="75"/>
        <v>0</v>
      </c>
      <c r="V154" s="254"/>
    </row>
    <row r="155" spans="1:22" ht="30.75" customHeight="1" x14ac:dyDescent="0.25">
      <c r="A155" s="254"/>
      <c r="B155" s="635" t="s">
        <v>377</v>
      </c>
      <c r="C155" s="644"/>
      <c r="D155" s="634"/>
      <c r="E155" s="646" t="s">
        <v>378</v>
      </c>
      <c r="F155" s="646" t="s">
        <v>1913</v>
      </c>
      <c r="G155" s="254"/>
      <c r="H155" s="254"/>
      <c r="I155" s="258">
        <f t="shared" ref="I155" si="76">I156</f>
        <v>23980000</v>
      </c>
      <c r="J155" s="254"/>
      <c r="K155" s="254"/>
      <c r="L155" s="254"/>
      <c r="M155" s="254"/>
      <c r="N155" s="258">
        <f t="shared" ref="N155:T155" si="77">N156</f>
        <v>4970000</v>
      </c>
      <c r="O155" s="236">
        <f t="shared" si="74"/>
        <v>20.725604670558798</v>
      </c>
      <c r="P155" s="258">
        <f t="shared" si="77"/>
        <v>0</v>
      </c>
      <c r="Q155" s="258">
        <f t="shared" si="77"/>
        <v>0</v>
      </c>
      <c r="R155" s="258">
        <f t="shared" si="77"/>
        <v>0</v>
      </c>
      <c r="S155" s="258">
        <f t="shared" si="77"/>
        <v>4970000</v>
      </c>
      <c r="T155" s="258">
        <f t="shared" si="77"/>
        <v>0</v>
      </c>
      <c r="U155" s="254"/>
      <c r="V155" s="254"/>
    </row>
    <row r="156" spans="1:22" hidden="1" x14ac:dyDescent="0.25">
      <c r="A156" s="254"/>
      <c r="B156" s="635" t="s">
        <v>377</v>
      </c>
      <c r="C156" s="635" t="s">
        <v>320</v>
      </c>
      <c r="D156" s="634"/>
      <c r="E156" s="646" t="s">
        <v>65</v>
      </c>
      <c r="F156" s="646"/>
      <c r="G156" s="254"/>
      <c r="H156" s="254"/>
      <c r="I156" s="258">
        <f>I157+I162+I165</f>
        <v>23980000</v>
      </c>
      <c r="J156" s="254"/>
      <c r="K156" s="254"/>
      <c r="L156" s="254"/>
      <c r="M156" s="254"/>
      <c r="N156" s="258">
        <f t="shared" ref="N156" si="78">N157+N162+N165</f>
        <v>4970000</v>
      </c>
      <c r="O156" s="236">
        <f t="shared" si="74"/>
        <v>20.725604670558798</v>
      </c>
      <c r="P156" s="258">
        <f t="shared" ref="P156:T156" si="79">P157+P162+P165</f>
        <v>0</v>
      </c>
      <c r="Q156" s="258">
        <f t="shared" si="79"/>
        <v>0</v>
      </c>
      <c r="R156" s="258">
        <f t="shared" si="79"/>
        <v>0</v>
      </c>
      <c r="S156" s="258">
        <f t="shared" si="79"/>
        <v>4970000</v>
      </c>
      <c r="T156" s="258">
        <f t="shared" si="79"/>
        <v>0</v>
      </c>
      <c r="U156" s="254"/>
      <c r="V156" s="254"/>
    </row>
    <row r="157" spans="1:22" hidden="1" x14ac:dyDescent="0.25">
      <c r="A157" s="254"/>
      <c r="B157" s="639" t="s">
        <v>377</v>
      </c>
      <c r="C157" s="639" t="s">
        <v>321</v>
      </c>
      <c r="D157" s="638"/>
      <c r="E157" s="642" t="s">
        <v>322</v>
      </c>
      <c r="F157" s="642"/>
      <c r="G157" s="254"/>
      <c r="H157" s="254"/>
      <c r="I157" s="263">
        <f>SUM(I158:I161)</f>
        <v>9970000</v>
      </c>
      <c r="J157" s="254"/>
      <c r="K157" s="254"/>
      <c r="L157" s="254"/>
      <c r="M157" s="254"/>
      <c r="N157" s="263">
        <f t="shared" ref="N157" si="80">SUM(N158:N161)</f>
        <v>3440000</v>
      </c>
      <c r="O157" s="236">
        <f t="shared" si="74"/>
        <v>34.503510531594785</v>
      </c>
      <c r="P157" s="263">
        <f t="shared" ref="P157:T157" si="81">SUM(P158:P161)</f>
        <v>0</v>
      </c>
      <c r="Q157" s="263">
        <f t="shared" si="81"/>
        <v>0</v>
      </c>
      <c r="R157" s="263">
        <f t="shared" si="81"/>
        <v>0</v>
      </c>
      <c r="S157" s="263">
        <f t="shared" si="81"/>
        <v>3440000</v>
      </c>
      <c r="T157" s="263">
        <f t="shared" si="81"/>
        <v>0</v>
      </c>
      <c r="U157" s="254"/>
      <c r="V157" s="254"/>
    </row>
    <row r="158" spans="1:22" ht="26.25" hidden="1" customHeight="1" x14ac:dyDescent="0.25">
      <c r="A158" s="254"/>
      <c r="B158" s="320" t="s">
        <v>377</v>
      </c>
      <c r="C158" s="320" t="s">
        <v>323</v>
      </c>
      <c r="D158" s="638"/>
      <c r="E158" s="641" t="s">
        <v>324</v>
      </c>
      <c r="F158" s="641"/>
      <c r="G158" s="254"/>
      <c r="H158" s="254"/>
      <c r="I158" s="265">
        <v>650000</v>
      </c>
      <c r="J158" s="254"/>
      <c r="K158" s="254"/>
      <c r="L158" s="254"/>
      <c r="M158" s="254"/>
      <c r="N158" s="265">
        <v>100000</v>
      </c>
      <c r="O158" s="236">
        <f t="shared" si="74"/>
        <v>15.384615384615385</v>
      </c>
      <c r="P158" s="265"/>
      <c r="Q158" s="265"/>
      <c r="R158" s="265"/>
      <c r="S158" s="265">
        <v>100000</v>
      </c>
      <c r="T158" s="265"/>
      <c r="U158" s="254"/>
      <c r="V158" s="254"/>
    </row>
    <row r="159" spans="1:22" ht="25.5" hidden="1" customHeight="1" x14ac:dyDescent="0.25">
      <c r="A159" s="254"/>
      <c r="B159" s="320" t="s">
        <v>377</v>
      </c>
      <c r="C159" s="320" t="s">
        <v>327</v>
      </c>
      <c r="D159" s="321"/>
      <c r="E159" s="641" t="s">
        <v>328</v>
      </c>
      <c r="F159" s="641"/>
      <c r="G159" s="254"/>
      <c r="H159" s="254"/>
      <c r="I159" s="265">
        <v>1750000</v>
      </c>
      <c r="J159" s="254"/>
      <c r="K159" s="254"/>
      <c r="L159" s="254"/>
      <c r="M159" s="254"/>
      <c r="N159" s="265">
        <v>500000</v>
      </c>
      <c r="O159" s="236">
        <f t="shared" si="74"/>
        <v>28.571428571428569</v>
      </c>
      <c r="P159" s="265"/>
      <c r="Q159" s="265"/>
      <c r="R159" s="265"/>
      <c r="S159" s="265">
        <v>500000</v>
      </c>
      <c r="T159" s="265"/>
      <c r="U159" s="254"/>
      <c r="V159" s="254"/>
    </row>
    <row r="160" spans="1:22" ht="25.5" hidden="1" customHeight="1" x14ac:dyDescent="0.25">
      <c r="A160" s="254"/>
      <c r="B160" s="320" t="s">
        <v>377</v>
      </c>
      <c r="C160" s="320" t="s">
        <v>329</v>
      </c>
      <c r="D160" s="321"/>
      <c r="E160" s="641" t="s">
        <v>330</v>
      </c>
      <c r="F160" s="641"/>
      <c r="G160" s="254"/>
      <c r="H160" s="254"/>
      <c r="I160" s="265">
        <v>4970000</v>
      </c>
      <c r="J160" s="254"/>
      <c r="K160" s="254"/>
      <c r="L160" s="254"/>
      <c r="M160" s="254"/>
      <c r="N160" s="265">
        <v>2840000</v>
      </c>
      <c r="O160" s="236">
        <f t="shared" si="74"/>
        <v>57.142857142857139</v>
      </c>
      <c r="P160" s="265"/>
      <c r="Q160" s="265"/>
      <c r="R160" s="265"/>
      <c r="S160" s="265">
        <v>2840000</v>
      </c>
      <c r="T160" s="265"/>
      <c r="U160" s="254"/>
      <c r="V160" s="254"/>
    </row>
    <row r="161" spans="1:22" ht="25.5" hidden="1" customHeight="1" x14ac:dyDescent="0.25">
      <c r="A161" s="254"/>
      <c r="B161" s="320" t="s">
        <v>1875</v>
      </c>
      <c r="C161" s="320" t="s">
        <v>436</v>
      </c>
      <c r="D161" s="321"/>
      <c r="E161" s="641" t="s">
        <v>1876</v>
      </c>
      <c r="F161" s="641"/>
      <c r="G161" s="254"/>
      <c r="H161" s="254"/>
      <c r="I161" s="265">
        <v>2600000</v>
      </c>
      <c r="J161" s="254"/>
      <c r="K161" s="254"/>
      <c r="L161" s="254"/>
      <c r="M161" s="254"/>
      <c r="N161" s="265"/>
      <c r="O161" s="236"/>
      <c r="P161" s="265"/>
      <c r="Q161" s="265"/>
      <c r="R161" s="265"/>
      <c r="S161" s="265"/>
      <c r="T161" s="265"/>
      <c r="U161" s="254"/>
      <c r="V161" s="254"/>
    </row>
    <row r="162" spans="1:22" hidden="1" x14ac:dyDescent="0.25">
      <c r="A162" s="254"/>
      <c r="B162" s="639" t="s">
        <v>377</v>
      </c>
      <c r="C162" s="639" t="s">
        <v>331</v>
      </c>
      <c r="D162" s="638"/>
      <c r="E162" s="642" t="s">
        <v>79</v>
      </c>
      <c r="F162" s="642"/>
      <c r="G162" s="254"/>
      <c r="H162" s="254"/>
      <c r="I162" s="263">
        <f>SUM(I163:I164)</f>
        <v>14010000</v>
      </c>
      <c r="J162" s="254"/>
      <c r="K162" s="254"/>
      <c r="L162" s="254"/>
      <c r="M162" s="254"/>
      <c r="N162" s="263">
        <f t="shared" ref="N162" si="82">SUM(N163:N164)</f>
        <v>1530000</v>
      </c>
      <c r="O162" s="236">
        <f t="shared" si="74"/>
        <v>10.920770877944326</v>
      </c>
      <c r="P162" s="263">
        <f t="shared" ref="P162:T162" si="83">SUM(P163:P164)</f>
        <v>0</v>
      </c>
      <c r="Q162" s="263">
        <f t="shared" si="83"/>
        <v>0</v>
      </c>
      <c r="R162" s="263">
        <f t="shared" si="83"/>
        <v>0</v>
      </c>
      <c r="S162" s="263">
        <f t="shared" si="83"/>
        <v>1530000</v>
      </c>
      <c r="T162" s="263">
        <f t="shared" si="83"/>
        <v>0</v>
      </c>
      <c r="U162" s="254"/>
      <c r="V162" s="254"/>
    </row>
    <row r="163" spans="1:22" ht="25.5" hidden="1" x14ac:dyDescent="0.25">
      <c r="A163" s="254"/>
      <c r="B163" s="320" t="s">
        <v>377</v>
      </c>
      <c r="C163" s="320" t="s">
        <v>428</v>
      </c>
      <c r="D163" s="321"/>
      <c r="E163" s="641" t="s">
        <v>429</v>
      </c>
      <c r="F163" s="641"/>
      <c r="G163" s="254"/>
      <c r="H163" s="254"/>
      <c r="I163" s="265">
        <v>450000</v>
      </c>
      <c r="J163" s="254"/>
      <c r="K163" s="254"/>
      <c r="L163" s="254"/>
      <c r="M163" s="254"/>
      <c r="N163" s="265">
        <v>0</v>
      </c>
      <c r="O163" s="236">
        <f t="shared" si="74"/>
        <v>0</v>
      </c>
      <c r="P163" s="265"/>
      <c r="Q163" s="265"/>
      <c r="R163" s="265"/>
      <c r="S163" s="265">
        <v>0</v>
      </c>
      <c r="T163" s="265"/>
      <c r="U163" s="254"/>
      <c r="V163" s="254"/>
    </row>
    <row r="164" spans="1:22" hidden="1" x14ac:dyDescent="0.25">
      <c r="A164" s="254"/>
      <c r="B164" s="320" t="s">
        <v>377</v>
      </c>
      <c r="C164" s="320" t="s">
        <v>358</v>
      </c>
      <c r="D164" s="321"/>
      <c r="E164" s="641" t="s">
        <v>359</v>
      </c>
      <c r="F164" s="641"/>
      <c r="G164" s="254"/>
      <c r="H164" s="254"/>
      <c r="I164" s="265">
        <v>13560000</v>
      </c>
      <c r="J164" s="254"/>
      <c r="K164" s="254"/>
      <c r="L164" s="254"/>
      <c r="M164" s="254"/>
      <c r="N164" s="265">
        <v>1530000</v>
      </c>
      <c r="O164" s="236">
        <f t="shared" si="74"/>
        <v>11.283185840707963</v>
      </c>
      <c r="P164" s="265"/>
      <c r="Q164" s="265"/>
      <c r="R164" s="265"/>
      <c r="S164" s="265">
        <v>1530000</v>
      </c>
      <c r="T164" s="265"/>
      <c r="U164" s="254"/>
      <c r="V164" s="254"/>
    </row>
    <row r="165" spans="1:22" hidden="1" x14ac:dyDescent="0.25">
      <c r="A165" s="254"/>
      <c r="B165" s="639" t="s">
        <v>377</v>
      </c>
      <c r="C165" s="639" t="s">
        <v>339</v>
      </c>
      <c r="D165" s="638"/>
      <c r="E165" s="642" t="s">
        <v>76</v>
      </c>
      <c r="F165" s="642"/>
      <c r="G165" s="254"/>
      <c r="H165" s="254"/>
      <c r="I165" s="263">
        <f>SUM(I166)</f>
        <v>0</v>
      </c>
      <c r="J165" s="254"/>
      <c r="K165" s="254"/>
      <c r="L165" s="254"/>
      <c r="M165" s="254"/>
      <c r="N165" s="263">
        <f>SUM(N166)</f>
        <v>0</v>
      </c>
      <c r="O165" s="236" t="e">
        <f t="shared" si="74"/>
        <v>#DIV/0!</v>
      </c>
      <c r="P165" s="263">
        <f t="shared" ref="P165:T165" si="84">SUM(P166)</f>
        <v>0</v>
      </c>
      <c r="Q165" s="263">
        <f t="shared" si="84"/>
        <v>0</v>
      </c>
      <c r="R165" s="263">
        <f t="shared" si="84"/>
        <v>0</v>
      </c>
      <c r="S165" s="263">
        <f t="shared" si="84"/>
        <v>0</v>
      </c>
      <c r="T165" s="263">
        <f t="shared" si="84"/>
        <v>0</v>
      </c>
      <c r="U165" s="254"/>
      <c r="V165" s="254"/>
    </row>
    <row r="166" spans="1:22" ht="24.75" hidden="1" customHeight="1" x14ac:dyDescent="0.25">
      <c r="A166" s="254"/>
      <c r="B166" s="320" t="s">
        <v>377</v>
      </c>
      <c r="C166" s="320" t="s">
        <v>851</v>
      </c>
      <c r="D166" s="321"/>
      <c r="E166" s="641" t="s">
        <v>865</v>
      </c>
      <c r="F166" s="641"/>
      <c r="G166" s="254"/>
      <c r="H166" s="254"/>
      <c r="I166" s="265">
        <v>0</v>
      </c>
      <c r="J166" s="254"/>
      <c r="K166" s="254"/>
      <c r="L166" s="254"/>
      <c r="M166" s="254"/>
      <c r="N166" s="265">
        <v>0</v>
      </c>
      <c r="O166" s="236" t="e">
        <f t="shared" si="74"/>
        <v>#DIV/0!</v>
      </c>
      <c r="P166" s="265">
        <v>0</v>
      </c>
      <c r="Q166" s="265">
        <v>0</v>
      </c>
      <c r="R166" s="265">
        <v>0</v>
      </c>
      <c r="S166" s="265">
        <v>0</v>
      </c>
      <c r="T166" s="265">
        <v>0</v>
      </c>
      <c r="U166" s="254"/>
      <c r="V166" s="254"/>
    </row>
    <row r="167" spans="1:22" ht="73.5" hidden="1" customHeight="1" x14ac:dyDescent="0.25">
      <c r="A167" s="254"/>
      <c r="B167" s="320"/>
      <c r="C167" s="320"/>
      <c r="D167" s="321"/>
      <c r="E167" s="641"/>
      <c r="F167" s="641"/>
      <c r="G167" s="254"/>
      <c r="H167" s="254"/>
      <c r="I167" s="265"/>
      <c r="J167" s="254"/>
      <c r="K167" s="254"/>
      <c r="L167" s="254"/>
      <c r="M167" s="254"/>
      <c r="N167" s="265"/>
      <c r="O167" s="236"/>
      <c r="P167" s="265"/>
      <c r="Q167" s="265"/>
      <c r="R167" s="265"/>
      <c r="S167" s="265"/>
      <c r="T167" s="265"/>
      <c r="U167" s="254"/>
      <c r="V167" s="254"/>
    </row>
    <row r="168" spans="1:22" ht="22.5" x14ac:dyDescent="0.25">
      <c r="A168" s="254"/>
      <c r="B168" s="635" t="s">
        <v>381</v>
      </c>
      <c r="C168" s="644"/>
      <c r="D168" s="634"/>
      <c r="E168" s="646" t="s">
        <v>382</v>
      </c>
      <c r="F168" s="646" t="s">
        <v>1914</v>
      </c>
      <c r="G168" s="254"/>
      <c r="H168" s="254"/>
      <c r="I168" s="258">
        <f t="shared" ref="I168:I169" si="85">I169</f>
        <v>580000</v>
      </c>
      <c r="J168" s="254"/>
      <c r="K168" s="254"/>
      <c r="L168" s="254"/>
      <c r="M168" s="254"/>
      <c r="N168" s="258">
        <f t="shared" ref="N168:T169" si="86">N169</f>
        <v>580000</v>
      </c>
      <c r="O168" s="236">
        <f t="shared" si="74"/>
        <v>100</v>
      </c>
      <c r="P168" s="258">
        <f t="shared" si="86"/>
        <v>0</v>
      </c>
      <c r="Q168" s="258">
        <f t="shared" si="86"/>
        <v>0</v>
      </c>
      <c r="R168" s="258">
        <f t="shared" si="86"/>
        <v>0</v>
      </c>
      <c r="S168" s="258">
        <f t="shared" si="86"/>
        <v>580000</v>
      </c>
      <c r="T168" s="258">
        <f t="shared" si="86"/>
        <v>0</v>
      </c>
      <c r="U168" s="254"/>
      <c r="V168" s="254"/>
    </row>
    <row r="169" spans="1:22" hidden="1" x14ac:dyDescent="0.25">
      <c r="A169" s="254"/>
      <c r="B169" s="635" t="s">
        <v>381</v>
      </c>
      <c r="C169" s="635" t="s">
        <v>320</v>
      </c>
      <c r="D169" s="634"/>
      <c r="E169" s="646" t="s">
        <v>65</v>
      </c>
      <c r="F169" s="646"/>
      <c r="G169" s="254"/>
      <c r="H169" s="254"/>
      <c r="I169" s="258">
        <f t="shared" si="85"/>
        <v>580000</v>
      </c>
      <c r="J169" s="254"/>
      <c r="K169" s="254"/>
      <c r="L169" s="254"/>
      <c r="M169" s="254"/>
      <c r="N169" s="258">
        <f t="shared" si="86"/>
        <v>580000</v>
      </c>
      <c r="O169" s="236">
        <f t="shared" si="74"/>
        <v>100</v>
      </c>
      <c r="P169" s="258">
        <f t="shared" si="86"/>
        <v>0</v>
      </c>
      <c r="Q169" s="258">
        <f t="shared" si="86"/>
        <v>0</v>
      </c>
      <c r="R169" s="258">
        <f t="shared" si="86"/>
        <v>0</v>
      </c>
      <c r="S169" s="258">
        <f t="shared" si="86"/>
        <v>580000</v>
      </c>
      <c r="T169" s="258">
        <f t="shared" si="86"/>
        <v>0</v>
      </c>
      <c r="U169" s="254"/>
      <c r="V169" s="254"/>
    </row>
    <row r="170" spans="1:22" hidden="1" x14ac:dyDescent="0.25">
      <c r="A170" s="254"/>
      <c r="B170" s="639" t="s">
        <v>381</v>
      </c>
      <c r="C170" s="639" t="s">
        <v>321</v>
      </c>
      <c r="D170" s="638"/>
      <c r="E170" s="642" t="s">
        <v>322</v>
      </c>
      <c r="F170" s="642"/>
      <c r="G170" s="254"/>
      <c r="H170" s="254"/>
      <c r="I170" s="263">
        <f t="shared" ref="I170" si="87">SUM(I171:I173)</f>
        <v>580000</v>
      </c>
      <c r="J170" s="254"/>
      <c r="K170" s="254"/>
      <c r="L170" s="254"/>
      <c r="M170" s="254"/>
      <c r="N170" s="263">
        <f t="shared" ref="N170:T170" si="88">SUM(N171:N173)</f>
        <v>580000</v>
      </c>
      <c r="O170" s="236">
        <f t="shared" si="74"/>
        <v>100</v>
      </c>
      <c r="P170" s="263">
        <f t="shared" si="88"/>
        <v>0</v>
      </c>
      <c r="Q170" s="263">
        <f t="shared" si="88"/>
        <v>0</v>
      </c>
      <c r="R170" s="263">
        <f t="shared" si="88"/>
        <v>0</v>
      </c>
      <c r="S170" s="263">
        <f t="shared" si="88"/>
        <v>580000</v>
      </c>
      <c r="T170" s="263">
        <f t="shared" si="88"/>
        <v>0</v>
      </c>
      <c r="U170" s="254"/>
      <c r="V170" s="254"/>
    </row>
    <row r="171" spans="1:22" ht="24.75" hidden="1" customHeight="1" x14ac:dyDescent="0.25">
      <c r="A171" s="254"/>
      <c r="B171" s="320" t="s">
        <v>381</v>
      </c>
      <c r="C171" s="320" t="s">
        <v>323</v>
      </c>
      <c r="D171" s="321"/>
      <c r="E171" s="641" t="s">
        <v>324</v>
      </c>
      <c r="F171" s="641"/>
      <c r="G171" s="254"/>
      <c r="H171" s="254"/>
      <c r="I171" s="265">
        <v>100000</v>
      </c>
      <c r="J171" s="254"/>
      <c r="K171" s="254"/>
      <c r="L171" s="254"/>
      <c r="M171" s="254"/>
      <c r="N171" s="265">
        <v>100000</v>
      </c>
      <c r="O171" s="236">
        <f t="shared" si="74"/>
        <v>100</v>
      </c>
      <c r="P171" s="265"/>
      <c r="Q171" s="265"/>
      <c r="R171" s="265"/>
      <c r="S171" s="265">
        <v>100000</v>
      </c>
      <c r="T171" s="265"/>
      <c r="U171" s="254"/>
      <c r="V171" s="254"/>
    </row>
    <row r="172" spans="1:22" ht="25.5" hidden="1" customHeight="1" x14ac:dyDescent="0.25">
      <c r="A172" s="254"/>
      <c r="B172" s="320" t="s">
        <v>381</v>
      </c>
      <c r="C172" s="320" t="s">
        <v>327</v>
      </c>
      <c r="D172" s="321"/>
      <c r="E172" s="641" t="s">
        <v>328</v>
      </c>
      <c r="F172" s="641"/>
      <c r="G172" s="254"/>
      <c r="H172" s="254"/>
      <c r="I172" s="265">
        <v>120000</v>
      </c>
      <c r="J172" s="254"/>
      <c r="K172" s="254"/>
      <c r="L172" s="254"/>
      <c r="M172" s="254"/>
      <c r="N172" s="265">
        <v>120000</v>
      </c>
      <c r="O172" s="236">
        <f t="shared" si="74"/>
        <v>100</v>
      </c>
      <c r="P172" s="265"/>
      <c r="Q172" s="265"/>
      <c r="R172" s="265"/>
      <c r="S172" s="265">
        <v>120000</v>
      </c>
      <c r="T172" s="265"/>
      <c r="U172" s="254"/>
      <c r="V172" s="254"/>
    </row>
    <row r="173" spans="1:22" ht="27.75" hidden="1" customHeight="1" x14ac:dyDescent="0.25">
      <c r="A173" s="254"/>
      <c r="B173" s="320" t="s">
        <v>381</v>
      </c>
      <c r="C173" s="320" t="s">
        <v>329</v>
      </c>
      <c r="D173" s="321"/>
      <c r="E173" s="641" t="s">
        <v>330</v>
      </c>
      <c r="F173" s="641"/>
      <c r="G173" s="254"/>
      <c r="H173" s="254"/>
      <c r="I173" s="265">
        <v>360000</v>
      </c>
      <c r="J173" s="254"/>
      <c r="K173" s="254"/>
      <c r="L173" s="254"/>
      <c r="M173" s="254"/>
      <c r="N173" s="265">
        <v>360000</v>
      </c>
      <c r="O173" s="236">
        <f t="shared" si="74"/>
        <v>100</v>
      </c>
      <c r="P173" s="265"/>
      <c r="Q173" s="265"/>
      <c r="R173" s="265"/>
      <c r="S173" s="265">
        <v>360000</v>
      </c>
      <c r="T173" s="265"/>
      <c r="U173" s="254"/>
      <c r="V173" s="254"/>
    </row>
    <row r="174" spans="1:22" hidden="1" x14ac:dyDescent="0.25">
      <c r="A174" s="254"/>
      <c r="B174" s="320"/>
      <c r="C174" s="320"/>
      <c r="D174" s="321"/>
      <c r="E174" s="641"/>
      <c r="F174" s="641"/>
      <c r="G174" s="254"/>
      <c r="H174" s="254"/>
      <c r="I174" s="265"/>
      <c r="J174" s="254"/>
      <c r="K174" s="254"/>
      <c r="L174" s="254"/>
      <c r="M174" s="254"/>
      <c r="N174" s="265"/>
      <c r="O174" s="236"/>
      <c r="P174" s="265"/>
      <c r="Q174" s="265"/>
      <c r="R174" s="265"/>
      <c r="S174" s="265"/>
      <c r="T174" s="265"/>
      <c r="U174" s="254"/>
      <c r="V174" s="254"/>
    </row>
    <row r="175" spans="1:22" x14ac:dyDescent="0.25">
      <c r="A175" s="254"/>
      <c r="B175" s="635" t="s">
        <v>383</v>
      </c>
      <c r="C175" s="644"/>
      <c r="D175" s="634"/>
      <c r="E175" s="646" t="s">
        <v>384</v>
      </c>
      <c r="F175" s="646" t="s">
        <v>1915</v>
      </c>
      <c r="G175" s="254"/>
      <c r="H175" s="254"/>
      <c r="I175" s="258">
        <f t="shared" ref="I175" si="89">I176</f>
        <v>2720000</v>
      </c>
      <c r="J175" s="254"/>
      <c r="K175" s="254"/>
      <c r="L175" s="254"/>
      <c r="M175" s="254"/>
      <c r="N175" s="258">
        <f t="shared" ref="N175:T175" si="90">N176</f>
        <v>2720000</v>
      </c>
      <c r="O175" s="236">
        <f t="shared" si="74"/>
        <v>100</v>
      </c>
      <c r="P175" s="258">
        <f t="shared" si="90"/>
        <v>2720000</v>
      </c>
      <c r="Q175" s="258">
        <f t="shared" si="90"/>
        <v>0</v>
      </c>
      <c r="R175" s="258">
        <f t="shared" si="90"/>
        <v>0</v>
      </c>
      <c r="S175" s="258">
        <f t="shared" si="90"/>
        <v>0</v>
      </c>
      <c r="T175" s="258">
        <f t="shared" si="90"/>
        <v>0</v>
      </c>
      <c r="U175" s="254"/>
      <c r="V175" s="254"/>
    </row>
    <row r="176" spans="1:22" hidden="1" x14ac:dyDescent="0.25">
      <c r="A176" s="254"/>
      <c r="B176" s="635" t="s">
        <v>383</v>
      </c>
      <c r="C176" s="635" t="s">
        <v>320</v>
      </c>
      <c r="D176" s="634"/>
      <c r="E176" s="646" t="s">
        <v>65</v>
      </c>
      <c r="F176" s="646"/>
      <c r="G176" s="254"/>
      <c r="H176" s="254"/>
      <c r="I176" s="258">
        <f t="shared" ref="I176" si="91">I177+I181</f>
        <v>2720000</v>
      </c>
      <c r="J176" s="254"/>
      <c r="K176" s="254"/>
      <c r="L176" s="254"/>
      <c r="M176" s="254"/>
      <c r="N176" s="258">
        <f t="shared" ref="N176:T176" si="92">N177+N181</f>
        <v>2720000</v>
      </c>
      <c r="O176" s="236">
        <f t="shared" si="74"/>
        <v>100</v>
      </c>
      <c r="P176" s="258">
        <f t="shared" si="92"/>
        <v>2720000</v>
      </c>
      <c r="Q176" s="258">
        <f t="shared" si="92"/>
        <v>0</v>
      </c>
      <c r="R176" s="258">
        <f t="shared" si="92"/>
        <v>0</v>
      </c>
      <c r="S176" s="258">
        <f t="shared" si="92"/>
        <v>0</v>
      </c>
      <c r="T176" s="258">
        <f t="shared" si="92"/>
        <v>0</v>
      </c>
      <c r="U176" s="254"/>
      <c r="V176" s="254"/>
    </row>
    <row r="177" spans="1:22" hidden="1" x14ac:dyDescent="0.25">
      <c r="A177" s="254"/>
      <c r="B177" s="639" t="s">
        <v>383</v>
      </c>
      <c r="C177" s="639" t="s">
        <v>321</v>
      </c>
      <c r="D177" s="638"/>
      <c r="E177" s="642" t="s">
        <v>322</v>
      </c>
      <c r="F177" s="642"/>
      <c r="G177" s="254"/>
      <c r="H177" s="254"/>
      <c r="I177" s="263">
        <f t="shared" ref="I177" si="93">SUM(I178:I180)</f>
        <v>2200000</v>
      </c>
      <c r="J177" s="254"/>
      <c r="K177" s="254"/>
      <c r="L177" s="254"/>
      <c r="M177" s="254"/>
      <c r="N177" s="263">
        <f t="shared" ref="N177:T177" si="94">SUM(N178:N180)</f>
        <v>2200000</v>
      </c>
      <c r="O177" s="236">
        <f t="shared" si="74"/>
        <v>100</v>
      </c>
      <c r="P177" s="263">
        <f t="shared" si="94"/>
        <v>2200000</v>
      </c>
      <c r="Q177" s="263">
        <f t="shared" si="94"/>
        <v>0</v>
      </c>
      <c r="R177" s="263">
        <f t="shared" si="94"/>
        <v>0</v>
      </c>
      <c r="S177" s="263">
        <f t="shared" si="94"/>
        <v>0</v>
      </c>
      <c r="T177" s="263">
        <f t="shared" si="94"/>
        <v>0</v>
      </c>
      <c r="U177" s="254"/>
      <c r="V177" s="254"/>
    </row>
    <row r="178" spans="1:22" ht="27" hidden="1" customHeight="1" x14ac:dyDescent="0.25">
      <c r="A178" s="254"/>
      <c r="B178" s="320" t="s">
        <v>383</v>
      </c>
      <c r="C178" s="320" t="s">
        <v>323</v>
      </c>
      <c r="D178" s="321"/>
      <c r="E178" s="641" t="s">
        <v>324</v>
      </c>
      <c r="F178" s="641"/>
      <c r="G178" s="254"/>
      <c r="H178" s="254"/>
      <c r="I178" s="265">
        <v>100000</v>
      </c>
      <c r="J178" s="254"/>
      <c r="K178" s="254"/>
      <c r="L178" s="254"/>
      <c r="M178" s="254"/>
      <c r="N178" s="265">
        <v>100000</v>
      </c>
      <c r="O178" s="236">
        <f t="shared" si="74"/>
        <v>100</v>
      </c>
      <c r="P178" s="265">
        <v>100000</v>
      </c>
      <c r="Q178" s="265"/>
      <c r="R178" s="265"/>
      <c r="S178" s="265"/>
      <c r="T178" s="265"/>
      <c r="U178" s="254"/>
      <c r="V178" s="254"/>
    </row>
    <row r="179" spans="1:22" ht="26.25" hidden="1" customHeight="1" x14ac:dyDescent="0.25">
      <c r="A179" s="254"/>
      <c r="B179" s="320" t="s">
        <v>383</v>
      </c>
      <c r="C179" s="320" t="s">
        <v>327</v>
      </c>
      <c r="D179" s="321"/>
      <c r="E179" s="641" t="s">
        <v>328</v>
      </c>
      <c r="F179" s="641"/>
      <c r="G179" s="254"/>
      <c r="H179" s="254"/>
      <c r="I179" s="265">
        <v>100000</v>
      </c>
      <c r="J179" s="254"/>
      <c r="K179" s="254"/>
      <c r="L179" s="254"/>
      <c r="M179" s="254"/>
      <c r="N179" s="265">
        <v>100000</v>
      </c>
      <c r="O179" s="236">
        <f t="shared" si="74"/>
        <v>100</v>
      </c>
      <c r="P179" s="265">
        <v>100000</v>
      </c>
      <c r="Q179" s="265"/>
      <c r="R179" s="265"/>
      <c r="S179" s="265"/>
      <c r="T179" s="265"/>
      <c r="U179" s="254"/>
      <c r="V179" s="254"/>
    </row>
    <row r="180" spans="1:22" ht="24.75" hidden="1" customHeight="1" x14ac:dyDescent="0.25">
      <c r="A180" s="254"/>
      <c r="B180" s="320" t="s">
        <v>383</v>
      </c>
      <c r="C180" s="320" t="s">
        <v>329</v>
      </c>
      <c r="D180" s="321"/>
      <c r="E180" s="641" t="s">
        <v>330</v>
      </c>
      <c r="F180" s="641"/>
      <c r="G180" s="254"/>
      <c r="H180" s="254"/>
      <c r="I180" s="265">
        <v>2000000</v>
      </c>
      <c r="J180" s="254"/>
      <c r="K180" s="254"/>
      <c r="L180" s="254"/>
      <c r="M180" s="254"/>
      <c r="N180" s="265">
        <v>2000000</v>
      </c>
      <c r="O180" s="236">
        <f t="shared" si="74"/>
        <v>100</v>
      </c>
      <c r="P180" s="265">
        <v>2000000</v>
      </c>
      <c r="Q180" s="265"/>
      <c r="R180" s="265"/>
      <c r="S180" s="265"/>
      <c r="T180" s="265"/>
      <c r="U180" s="254"/>
      <c r="V180" s="254"/>
    </row>
    <row r="181" spans="1:22" hidden="1" x14ac:dyDescent="0.25">
      <c r="A181" s="254"/>
      <c r="B181" s="639" t="s">
        <v>383</v>
      </c>
      <c r="C181" s="639" t="s">
        <v>331</v>
      </c>
      <c r="D181" s="638"/>
      <c r="E181" s="640" t="s">
        <v>79</v>
      </c>
      <c r="F181" s="640"/>
      <c r="G181" s="254"/>
      <c r="H181" s="254"/>
      <c r="I181" s="263">
        <f t="shared" ref="I181" si="95">SUM(I182)</f>
        <v>520000</v>
      </c>
      <c r="J181" s="254"/>
      <c r="K181" s="254"/>
      <c r="L181" s="254"/>
      <c r="M181" s="254"/>
      <c r="N181" s="263">
        <f t="shared" ref="N181:T181" si="96">SUM(N182)</f>
        <v>520000</v>
      </c>
      <c r="O181" s="236">
        <f t="shared" si="74"/>
        <v>100</v>
      </c>
      <c r="P181" s="263">
        <f t="shared" si="96"/>
        <v>520000</v>
      </c>
      <c r="Q181" s="263">
        <f t="shared" si="96"/>
        <v>0</v>
      </c>
      <c r="R181" s="263">
        <f t="shared" si="96"/>
        <v>0</v>
      </c>
      <c r="S181" s="263">
        <f t="shared" si="96"/>
        <v>0</v>
      </c>
      <c r="T181" s="263">
        <f t="shared" si="96"/>
        <v>0</v>
      </c>
      <c r="U181" s="254"/>
      <c r="V181" s="254"/>
    </row>
    <row r="182" spans="1:22" hidden="1" x14ac:dyDescent="0.25">
      <c r="A182" s="254"/>
      <c r="B182" s="320" t="s">
        <v>383</v>
      </c>
      <c r="C182" s="320" t="s">
        <v>358</v>
      </c>
      <c r="D182" s="321"/>
      <c r="E182" s="322" t="s">
        <v>359</v>
      </c>
      <c r="F182" s="322"/>
      <c r="G182" s="254"/>
      <c r="H182" s="254"/>
      <c r="I182" s="265">
        <v>520000</v>
      </c>
      <c r="J182" s="254"/>
      <c r="K182" s="254"/>
      <c r="L182" s="254"/>
      <c r="M182" s="254"/>
      <c r="N182" s="265">
        <v>520000</v>
      </c>
      <c r="O182" s="236">
        <f t="shared" si="74"/>
        <v>100</v>
      </c>
      <c r="P182" s="265">
        <v>520000</v>
      </c>
      <c r="Q182" s="265"/>
      <c r="R182" s="265"/>
      <c r="S182" s="265"/>
      <c r="T182" s="265"/>
      <c r="U182" s="254"/>
      <c r="V182" s="254"/>
    </row>
    <row r="183" spans="1:22" hidden="1" x14ac:dyDescent="0.25">
      <c r="A183" s="254"/>
      <c r="B183" s="320"/>
      <c r="C183" s="320"/>
      <c r="D183" s="321"/>
      <c r="E183" s="322"/>
      <c r="F183" s="322"/>
      <c r="G183" s="254"/>
      <c r="H183" s="254"/>
      <c r="I183" s="265"/>
      <c r="J183" s="254"/>
      <c r="K183" s="254"/>
      <c r="L183" s="254"/>
      <c r="M183" s="254"/>
      <c r="N183" s="265"/>
      <c r="O183" s="236"/>
      <c r="P183" s="265"/>
      <c r="Q183" s="265"/>
      <c r="R183" s="265"/>
      <c r="S183" s="265"/>
      <c r="T183" s="265"/>
      <c r="U183" s="254"/>
      <c r="V183" s="254"/>
    </row>
    <row r="184" spans="1:22" ht="48.75" customHeight="1" x14ac:dyDescent="0.25">
      <c r="A184" s="254"/>
      <c r="B184" s="635" t="s">
        <v>385</v>
      </c>
      <c r="C184" s="644"/>
      <c r="D184" s="645" t="s">
        <v>386</v>
      </c>
      <c r="E184" s="645"/>
      <c r="F184" s="646"/>
      <c r="G184" s="254"/>
      <c r="H184" s="254"/>
      <c r="I184" s="258">
        <f>I185+I195+I201+I210+I216+I222+I235+I241+I255</f>
        <v>41932166</v>
      </c>
      <c r="J184" s="254"/>
      <c r="K184" s="254"/>
      <c r="L184" s="254"/>
      <c r="M184" s="254"/>
      <c r="N184" s="258">
        <f>N185+N195+N201+N210+N216+N222+N235+N241+N255</f>
        <v>29483500</v>
      </c>
      <c r="O184" s="236">
        <f t="shared" si="74"/>
        <v>70.312370698904516</v>
      </c>
      <c r="P184" s="258">
        <f t="shared" ref="P184:T184" si="97">P185+P195+P201+P210+P216+P222+P235+P241+P255</f>
        <v>2000000</v>
      </c>
      <c r="Q184" s="258">
        <f t="shared" si="97"/>
        <v>0</v>
      </c>
      <c r="R184" s="258">
        <f t="shared" si="97"/>
        <v>0</v>
      </c>
      <c r="S184" s="258">
        <f t="shared" si="97"/>
        <v>12300000</v>
      </c>
      <c r="T184" s="258">
        <f t="shared" si="97"/>
        <v>15183500</v>
      </c>
      <c r="U184" s="254"/>
      <c r="V184" s="254"/>
    </row>
    <row r="185" spans="1:22" ht="33.75" x14ac:dyDescent="0.25">
      <c r="A185" s="254"/>
      <c r="B185" s="635" t="s">
        <v>387</v>
      </c>
      <c r="C185" s="644"/>
      <c r="D185" s="634"/>
      <c r="E185" s="646" t="s">
        <v>388</v>
      </c>
      <c r="F185" s="646" t="s">
        <v>1916</v>
      </c>
      <c r="G185" s="254"/>
      <c r="H185" s="254"/>
      <c r="I185" s="258">
        <f t="shared" ref="I185" si="98">I186</f>
        <v>5510000</v>
      </c>
      <c r="J185" s="254"/>
      <c r="K185" s="254"/>
      <c r="L185" s="254"/>
      <c r="M185" s="254"/>
      <c r="N185" s="258">
        <f t="shared" ref="N185:T185" si="99">N186</f>
        <v>5510000</v>
      </c>
      <c r="O185" s="236">
        <f t="shared" si="74"/>
        <v>100</v>
      </c>
      <c r="P185" s="258">
        <f t="shared" si="99"/>
        <v>0</v>
      </c>
      <c r="Q185" s="258">
        <f t="shared" si="99"/>
        <v>0</v>
      </c>
      <c r="R185" s="258">
        <f t="shared" si="99"/>
        <v>0</v>
      </c>
      <c r="S185" s="258">
        <f t="shared" si="99"/>
        <v>5510000</v>
      </c>
      <c r="T185" s="258">
        <f t="shared" si="99"/>
        <v>0</v>
      </c>
      <c r="U185" s="254"/>
      <c r="V185" s="254"/>
    </row>
    <row r="186" spans="1:22" hidden="1" x14ac:dyDescent="0.25">
      <c r="A186" s="254"/>
      <c r="B186" s="635" t="s">
        <v>387</v>
      </c>
      <c r="C186" s="635" t="s">
        <v>320</v>
      </c>
      <c r="D186" s="634"/>
      <c r="E186" s="636" t="s">
        <v>65</v>
      </c>
      <c r="F186" s="636"/>
      <c r="G186" s="254"/>
      <c r="H186" s="254"/>
      <c r="I186" s="258">
        <f t="shared" ref="I186" si="100">I187+I192</f>
        <v>5510000</v>
      </c>
      <c r="J186" s="254"/>
      <c r="K186" s="254"/>
      <c r="L186" s="254"/>
      <c r="M186" s="254"/>
      <c r="N186" s="258">
        <f t="shared" ref="N186:T186" si="101">N187+N192</f>
        <v>5510000</v>
      </c>
      <c r="O186" s="236">
        <f t="shared" si="74"/>
        <v>100</v>
      </c>
      <c r="P186" s="258">
        <f t="shared" si="101"/>
        <v>0</v>
      </c>
      <c r="Q186" s="258">
        <f t="shared" si="101"/>
        <v>0</v>
      </c>
      <c r="R186" s="258">
        <f t="shared" si="101"/>
        <v>0</v>
      </c>
      <c r="S186" s="258">
        <f t="shared" si="101"/>
        <v>5510000</v>
      </c>
      <c r="T186" s="258">
        <f t="shared" si="101"/>
        <v>0</v>
      </c>
      <c r="U186" s="254"/>
      <c r="V186" s="254"/>
    </row>
    <row r="187" spans="1:22" hidden="1" x14ac:dyDescent="0.25">
      <c r="A187" s="254"/>
      <c r="B187" s="639" t="s">
        <v>387</v>
      </c>
      <c r="C187" s="639" t="s">
        <v>321</v>
      </c>
      <c r="D187" s="638"/>
      <c r="E187" s="640" t="s">
        <v>322</v>
      </c>
      <c r="F187" s="640"/>
      <c r="G187" s="254"/>
      <c r="H187" s="254"/>
      <c r="I187" s="263">
        <f t="shared" ref="I187" si="102">SUM(I188:I191)</f>
        <v>5230000</v>
      </c>
      <c r="J187" s="254"/>
      <c r="K187" s="254"/>
      <c r="L187" s="254"/>
      <c r="M187" s="254"/>
      <c r="N187" s="263">
        <f t="shared" ref="N187:T187" si="103">SUM(N188:N191)</f>
        <v>5230000</v>
      </c>
      <c r="O187" s="236">
        <f t="shared" si="74"/>
        <v>100</v>
      </c>
      <c r="P187" s="263">
        <f t="shared" si="103"/>
        <v>0</v>
      </c>
      <c r="Q187" s="263">
        <f t="shared" si="103"/>
        <v>0</v>
      </c>
      <c r="R187" s="263">
        <f t="shared" si="103"/>
        <v>0</v>
      </c>
      <c r="S187" s="263">
        <f t="shared" si="103"/>
        <v>5230000</v>
      </c>
      <c r="T187" s="263">
        <f t="shared" si="103"/>
        <v>0</v>
      </c>
      <c r="U187" s="254"/>
      <c r="V187" s="254"/>
    </row>
    <row r="188" spans="1:22" ht="22.5" hidden="1" customHeight="1" x14ac:dyDescent="0.25">
      <c r="A188" s="254"/>
      <c r="B188" s="320" t="s">
        <v>387</v>
      </c>
      <c r="C188" s="320" t="s">
        <v>323</v>
      </c>
      <c r="D188" s="321"/>
      <c r="E188" s="641" t="s">
        <v>324</v>
      </c>
      <c r="F188" s="641"/>
      <c r="G188" s="254"/>
      <c r="H188" s="254"/>
      <c r="I188" s="265">
        <v>100000</v>
      </c>
      <c r="J188" s="254"/>
      <c r="K188" s="254"/>
      <c r="L188" s="254"/>
      <c r="M188" s="254"/>
      <c r="N188" s="265">
        <v>100000</v>
      </c>
      <c r="O188" s="236">
        <f t="shared" si="74"/>
        <v>100</v>
      </c>
      <c r="P188" s="265"/>
      <c r="Q188" s="265"/>
      <c r="R188" s="265"/>
      <c r="S188" s="265">
        <v>100000</v>
      </c>
      <c r="T188" s="265"/>
      <c r="U188" s="254"/>
      <c r="V188" s="254"/>
    </row>
    <row r="189" spans="1:22" ht="23.25" hidden="1" customHeight="1" x14ac:dyDescent="0.25">
      <c r="A189" s="254"/>
      <c r="B189" s="320" t="s">
        <v>387</v>
      </c>
      <c r="C189" s="320" t="s">
        <v>327</v>
      </c>
      <c r="D189" s="321"/>
      <c r="E189" s="641" t="s">
        <v>328</v>
      </c>
      <c r="F189" s="641"/>
      <c r="G189" s="254"/>
      <c r="H189" s="254"/>
      <c r="I189" s="265">
        <v>100000</v>
      </c>
      <c r="J189" s="254"/>
      <c r="K189" s="254"/>
      <c r="L189" s="254"/>
      <c r="M189" s="254"/>
      <c r="N189" s="265">
        <v>100000</v>
      </c>
      <c r="O189" s="236">
        <f t="shared" si="74"/>
        <v>100</v>
      </c>
      <c r="P189" s="265"/>
      <c r="Q189" s="265"/>
      <c r="R189" s="265"/>
      <c r="S189" s="265">
        <v>100000</v>
      </c>
      <c r="T189" s="265"/>
      <c r="U189" s="254"/>
      <c r="V189" s="254"/>
    </row>
    <row r="190" spans="1:22" ht="21.75" hidden="1" customHeight="1" x14ac:dyDescent="0.25">
      <c r="A190" s="254"/>
      <c r="B190" s="320" t="s">
        <v>387</v>
      </c>
      <c r="C190" s="320" t="s">
        <v>329</v>
      </c>
      <c r="D190" s="321"/>
      <c r="E190" s="641" t="s">
        <v>330</v>
      </c>
      <c r="F190" s="641"/>
      <c r="G190" s="254"/>
      <c r="H190" s="254"/>
      <c r="I190" s="265">
        <v>4880000</v>
      </c>
      <c r="J190" s="254"/>
      <c r="K190" s="254"/>
      <c r="L190" s="254"/>
      <c r="M190" s="254"/>
      <c r="N190" s="265">
        <v>4880000</v>
      </c>
      <c r="O190" s="236">
        <f t="shared" si="74"/>
        <v>100</v>
      </c>
      <c r="P190" s="265"/>
      <c r="Q190" s="265"/>
      <c r="R190" s="265"/>
      <c r="S190" s="265">
        <v>4880000</v>
      </c>
      <c r="T190" s="265"/>
      <c r="U190" s="254"/>
      <c r="V190" s="254"/>
    </row>
    <row r="191" spans="1:22" ht="18.75" hidden="1" customHeight="1" x14ac:dyDescent="0.25">
      <c r="A191" s="254"/>
      <c r="B191" s="320" t="s">
        <v>387</v>
      </c>
      <c r="C191" s="320" t="s">
        <v>866</v>
      </c>
      <c r="D191" s="321"/>
      <c r="E191" s="641" t="s">
        <v>867</v>
      </c>
      <c r="F191" s="641"/>
      <c r="G191" s="254"/>
      <c r="H191" s="254"/>
      <c r="I191" s="265">
        <v>150000</v>
      </c>
      <c r="J191" s="254"/>
      <c r="K191" s="254"/>
      <c r="L191" s="254"/>
      <c r="M191" s="254"/>
      <c r="N191" s="265">
        <v>150000</v>
      </c>
      <c r="O191" s="236">
        <f t="shared" si="74"/>
        <v>100</v>
      </c>
      <c r="P191" s="265"/>
      <c r="Q191" s="265"/>
      <c r="R191" s="265"/>
      <c r="S191" s="265">
        <v>150000</v>
      </c>
      <c r="T191" s="265"/>
      <c r="U191" s="254"/>
      <c r="V191" s="254"/>
    </row>
    <row r="192" spans="1:22" hidden="1" x14ac:dyDescent="0.25">
      <c r="A192" s="254"/>
      <c r="B192" s="639" t="s">
        <v>387</v>
      </c>
      <c r="C192" s="639" t="s">
        <v>331</v>
      </c>
      <c r="D192" s="638"/>
      <c r="E192" s="640" t="s">
        <v>79</v>
      </c>
      <c r="F192" s="640"/>
      <c r="G192" s="254"/>
      <c r="H192" s="254"/>
      <c r="I192" s="263">
        <f t="shared" ref="I192" si="104">I193</f>
        <v>280000</v>
      </c>
      <c r="J192" s="254"/>
      <c r="K192" s="254"/>
      <c r="L192" s="254"/>
      <c r="M192" s="254"/>
      <c r="N192" s="263">
        <f t="shared" ref="N192:T192" si="105">N193</f>
        <v>280000</v>
      </c>
      <c r="O192" s="236">
        <f t="shared" si="74"/>
        <v>100</v>
      </c>
      <c r="P192" s="263">
        <f t="shared" si="105"/>
        <v>0</v>
      </c>
      <c r="Q192" s="263">
        <f t="shared" si="105"/>
        <v>0</v>
      </c>
      <c r="R192" s="263">
        <f t="shared" si="105"/>
        <v>0</v>
      </c>
      <c r="S192" s="263">
        <f t="shared" si="105"/>
        <v>280000</v>
      </c>
      <c r="T192" s="263">
        <f t="shared" si="105"/>
        <v>0</v>
      </c>
      <c r="U192" s="254"/>
      <c r="V192" s="254"/>
    </row>
    <row r="193" spans="1:22" hidden="1" x14ac:dyDescent="0.25">
      <c r="A193" s="254"/>
      <c r="B193" s="320" t="s">
        <v>387</v>
      </c>
      <c r="C193" s="320" t="s">
        <v>358</v>
      </c>
      <c r="D193" s="321"/>
      <c r="E193" s="322" t="s">
        <v>359</v>
      </c>
      <c r="F193" s="322"/>
      <c r="G193" s="254"/>
      <c r="H193" s="254"/>
      <c r="I193" s="265">
        <v>280000</v>
      </c>
      <c r="J193" s="254"/>
      <c r="K193" s="254"/>
      <c r="L193" s="254"/>
      <c r="M193" s="254"/>
      <c r="N193" s="265">
        <v>280000</v>
      </c>
      <c r="O193" s="236">
        <f t="shared" si="74"/>
        <v>100</v>
      </c>
      <c r="P193" s="265"/>
      <c r="Q193" s="265"/>
      <c r="R193" s="265"/>
      <c r="S193" s="265">
        <v>280000</v>
      </c>
      <c r="T193" s="265"/>
      <c r="U193" s="254"/>
      <c r="V193" s="254"/>
    </row>
    <row r="194" spans="1:22" hidden="1" x14ac:dyDescent="0.25">
      <c r="A194" s="254"/>
      <c r="B194" s="320"/>
      <c r="C194" s="320"/>
      <c r="D194" s="321"/>
      <c r="E194" s="322"/>
      <c r="F194" s="322"/>
      <c r="G194" s="254"/>
      <c r="H194" s="254"/>
      <c r="I194" s="265"/>
      <c r="J194" s="254"/>
      <c r="K194" s="254"/>
      <c r="L194" s="254"/>
      <c r="M194" s="254"/>
      <c r="N194" s="265"/>
      <c r="O194" s="236"/>
      <c r="P194" s="265"/>
      <c r="Q194" s="265"/>
      <c r="R194" s="265"/>
      <c r="S194" s="265"/>
      <c r="T194" s="265"/>
      <c r="U194" s="254"/>
      <c r="V194" s="254"/>
    </row>
    <row r="195" spans="1:22" ht="33.75" hidden="1" x14ac:dyDescent="0.25">
      <c r="A195" s="254"/>
      <c r="B195" s="635" t="s">
        <v>389</v>
      </c>
      <c r="C195" s="644"/>
      <c r="D195" s="634"/>
      <c r="E195" s="646" t="s">
        <v>868</v>
      </c>
      <c r="F195" s="646"/>
      <c r="G195" s="254"/>
      <c r="H195" s="254"/>
      <c r="I195" s="258">
        <f t="shared" ref="I195:I196" si="106">I196</f>
        <v>0</v>
      </c>
      <c r="J195" s="254"/>
      <c r="K195" s="254"/>
      <c r="L195" s="254"/>
      <c r="M195" s="254"/>
      <c r="N195" s="258">
        <f t="shared" ref="N195:T196" si="107">N196</f>
        <v>0</v>
      </c>
      <c r="O195" s="236" t="e">
        <f t="shared" si="74"/>
        <v>#DIV/0!</v>
      </c>
      <c r="P195" s="258">
        <f t="shared" si="107"/>
        <v>0</v>
      </c>
      <c r="Q195" s="258">
        <f t="shared" si="107"/>
        <v>0</v>
      </c>
      <c r="R195" s="258">
        <f t="shared" si="107"/>
        <v>0</v>
      </c>
      <c r="S195" s="258">
        <f t="shared" si="107"/>
        <v>0</v>
      </c>
      <c r="T195" s="258">
        <f t="shared" si="107"/>
        <v>0</v>
      </c>
      <c r="U195" s="254"/>
      <c r="V195" s="254"/>
    </row>
    <row r="196" spans="1:22" hidden="1" x14ac:dyDescent="0.25">
      <c r="A196" s="254"/>
      <c r="B196" s="635" t="s">
        <v>389</v>
      </c>
      <c r="C196" s="635" t="s">
        <v>320</v>
      </c>
      <c r="D196" s="634"/>
      <c r="E196" s="636" t="s">
        <v>65</v>
      </c>
      <c r="F196" s="636"/>
      <c r="G196" s="254"/>
      <c r="H196" s="254"/>
      <c r="I196" s="258">
        <f t="shared" si="106"/>
        <v>0</v>
      </c>
      <c r="J196" s="254"/>
      <c r="K196" s="254"/>
      <c r="L196" s="254"/>
      <c r="M196" s="254"/>
      <c r="N196" s="258">
        <f t="shared" si="107"/>
        <v>0</v>
      </c>
      <c r="O196" s="236" t="e">
        <f t="shared" si="74"/>
        <v>#DIV/0!</v>
      </c>
      <c r="P196" s="258">
        <f t="shared" si="107"/>
        <v>0</v>
      </c>
      <c r="Q196" s="258">
        <f t="shared" si="107"/>
        <v>0</v>
      </c>
      <c r="R196" s="258">
        <f t="shared" si="107"/>
        <v>0</v>
      </c>
      <c r="S196" s="258">
        <f t="shared" si="107"/>
        <v>0</v>
      </c>
      <c r="T196" s="258">
        <f t="shared" si="107"/>
        <v>0</v>
      </c>
      <c r="U196" s="254"/>
      <c r="V196" s="254"/>
    </row>
    <row r="197" spans="1:22" hidden="1" x14ac:dyDescent="0.25">
      <c r="A197" s="254"/>
      <c r="B197" s="639" t="s">
        <v>389</v>
      </c>
      <c r="C197" s="639" t="s">
        <v>321</v>
      </c>
      <c r="D197" s="638"/>
      <c r="E197" s="640" t="s">
        <v>322</v>
      </c>
      <c r="F197" s="640"/>
      <c r="G197" s="254"/>
      <c r="H197" s="254"/>
      <c r="I197" s="263">
        <f t="shared" ref="I197" si="108">SUM(I198:I199)</f>
        <v>0</v>
      </c>
      <c r="J197" s="254"/>
      <c r="K197" s="254"/>
      <c r="L197" s="254"/>
      <c r="M197" s="254"/>
      <c r="N197" s="263">
        <f t="shared" ref="N197:T197" si="109">SUM(N198:N199)</f>
        <v>0</v>
      </c>
      <c r="O197" s="236" t="e">
        <f t="shared" si="74"/>
        <v>#DIV/0!</v>
      </c>
      <c r="P197" s="263">
        <f t="shared" si="109"/>
        <v>0</v>
      </c>
      <c r="Q197" s="263">
        <f t="shared" si="109"/>
        <v>0</v>
      </c>
      <c r="R197" s="263">
        <f t="shared" si="109"/>
        <v>0</v>
      </c>
      <c r="S197" s="263">
        <f t="shared" si="109"/>
        <v>0</v>
      </c>
      <c r="T197" s="263">
        <f t="shared" si="109"/>
        <v>0</v>
      </c>
      <c r="U197" s="254"/>
      <c r="V197" s="254"/>
    </row>
    <row r="198" spans="1:22" hidden="1" x14ac:dyDescent="0.25">
      <c r="A198" s="254"/>
      <c r="B198" s="320" t="s">
        <v>389</v>
      </c>
      <c r="C198" s="320" t="s">
        <v>327</v>
      </c>
      <c r="D198" s="321"/>
      <c r="E198" s="641" t="s">
        <v>328</v>
      </c>
      <c r="F198" s="641"/>
      <c r="G198" s="254"/>
      <c r="H198" s="254"/>
      <c r="I198" s="265">
        <v>0</v>
      </c>
      <c r="J198" s="254"/>
      <c r="K198" s="254"/>
      <c r="L198" s="254"/>
      <c r="M198" s="254"/>
      <c r="N198" s="265">
        <v>0</v>
      </c>
      <c r="O198" s="236" t="e">
        <f t="shared" si="74"/>
        <v>#DIV/0!</v>
      </c>
      <c r="P198" s="265">
        <v>0</v>
      </c>
      <c r="Q198" s="265">
        <v>0</v>
      </c>
      <c r="R198" s="265">
        <v>0</v>
      </c>
      <c r="S198" s="265">
        <v>0</v>
      </c>
      <c r="T198" s="265">
        <v>0</v>
      </c>
      <c r="U198" s="254"/>
      <c r="V198" s="254"/>
    </row>
    <row r="199" spans="1:22" hidden="1" x14ac:dyDescent="0.25">
      <c r="A199" s="254"/>
      <c r="B199" s="320" t="s">
        <v>389</v>
      </c>
      <c r="C199" s="320" t="s">
        <v>329</v>
      </c>
      <c r="D199" s="321"/>
      <c r="E199" s="641" t="s">
        <v>330</v>
      </c>
      <c r="F199" s="641"/>
      <c r="G199" s="254"/>
      <c r="H199" s="254"/>
      <c r="I199" s="265">
        <v>0</v>
      </c>
      <c r="J199" s="254"/>
      <c r="K199" s="254"/>
      <c r="L199" s="254"/>
      <c r="M199" s="254"/>
      <c r="N199" s="265">
        <v>0</v>
      </c>
      <c r="O199" s="236" t="e">
        <f t="shared" si="74"/>
        <v>#DIV/0!</v>
      </c>
      <c r="P199" s="265">
        <v>0</v>
      </c>
      <c r="Q199" s="265">
        <v>0</v>
      </c>
      <c r="R199" s="265">
        <v>0</v>
      </c>
      <c r="S199" s="265">
        <v>0</v>
      </c>
      <c r="T199" s="265">
        <v>0</v>
      </c>
      <c r="U199" s="254"/>
      <c r="V199" s="254"/>
    </row>
    <row r="200" spans="1:22" hidden="1" x14ac:dyDescent="0.25">
      <c r="A200" s="254"/>
      <c r="B200" s="320"/>
      <c r="C200" s="320"/>
      <c r="D200" s="321"/>
      <c r="E200" s="322"/>
      <c r="F200" s="322"/>
      <c r="G200" s="254"/>
      <c r="H200" s="254"/>
      <c r="I200" s="265"/>
      <c r="J200" s="254"/>
      <c r="K200" s="254"/>
      <c r="L200" s="254"/>
      <c r="M200" s="254"/>
      <c r="N200" s="265"/>
      <c r="O200" s="236"/>
      <c r="P200" s="265"/>
      <c r="Q200" s="265"/>
      <c r="R200" s="265"/>
      <c r="S200" s="265"/>
      <c r="T200" s="265"/>
      <c r="U200" s="254"/>
      <c r="V200" s="254"/>
    </row>
    <row r="201" spans="1:22" ht="22.5" x14ac:dyDescent="0.25">
      <c r="A201" s="254"/>
      <c r="B201" s="635" t="s">
        <v>390</v>
      </c>
      <c r="C201" s="644"/>
      <c r="D201" s="634"/>
      <c r="E201" s="646" t="s">
        <v>391</v>
      </c>
      <c r="F201" s="646" t="s">
        <v>1917</v>
      </c>
      <c r="G201" s="254"/>
      <c r="H201" s="254"/>
      <c r="I201" s="258">
        <f t="shared" ref="I201" si="110">I202</f>
        <v>2152500</v>
      </c>
      <c r="J201" s="254"/>
      <c r="K201" s="254"/>
      <c r="L201" s="254"/>
      <c r="M201" s="254"/>
      <c r="N201" s="258">
        <f t="shared" ref="N201:T201" si="111">N202</f>
        <v>1940000</v>
      </c>
      <c r="O201" s="236">
        <f t="shared" si="74"/>
        <v>90.127758420441353</v>
      </c>
      <c r="P201" s="258">
        <f t="shared" si="111"/>
        <v>0</v>
      </c>
      <c r="Q201" s="258">
        <f t="shared" si="111"/>
        <v>0</v>
      </c>
      <c r="R201" s="258">
        <f t="shared" si="111"/>
        <v>0</v>
      </c>
      <c r="S201" s="258">
        <f t="shared" si="111"/>
        <v>1940000</v>
      </c>
      <c r="T201" s="258">
        <f t="shared" si="111"/>
        <v>0</v>
      </c>
      <c r="U201" s="254"/>
      <c r="V201" s="254"/>
    </row>
    <row r="202" spans="1:22" hidden="1" x14ac:dyDescent="0.25">
      <c r="A202" s="254"/>
      <c r="B202" s="635" t="s">
        <v>390</v>
      </c>
      <c r="C202" s="635" t="s">
        <v>320</v>
      </c>
      <c r="D202" s="634"/>
      <c r="E202" s="636" t="s">
        <v>65</v>
      </c>
      <c r="F202" s="636"/>
      <c r="G202" s="254"/>
      <c r="H202" s="254"/>
      <c r="I202" s="258">
        <f t="shared" ref="I202" si="112">I203+I207</f>
        <v>2152500</v>
      </c>
      <c r="J202" s="254"/>
      <c r="K202" s="254"/>
      <c r="L202" s="254"/>
      <c r="M202" s="254"/>
      <c r="N202" s="258">
        <f t="shared" ref="N202:T202" si="113">N203+N207</f>
        <v>1940000</v>
      </c>
      <c r="O202" s="236">
        <f t="shared" si="74"/>
        <v>90.127758420441353</v>
      </c>
      <c r="P202" s="258">
        <f t="shared" si="113"/>
        <v>0</v>
      </c>
      <c r="Q202" s="258">
        <f t="shared" si="113"/>
        <v>0</v>
      </c>
      <c r="R202" s="258">
        <f t="shared" si="113"/>
        <v>0</v>
      </c>
      <c r="S202" s="258">
        <f t="shared" si="113"/>
        <v>1940000</v>
      </c>
      <c r="T202" s="258">
        <f t="shared" si="113"/>
        <v>0</v>
      </c>
      <c r="U202" s="254"/>
      <c r="V202" s="254"/>
    </row>
    <row r="203" spans="1:22" hidden="1" x14ac:dyDescent="0.25">
      <c r="A203" s="254"/>
      <c r="B203" s="639" t="s">
        <v>390</v>
      </c>
      <c r="C203" s="639" t="s">
        <v>321</v>
      </c>
      <c r="D203" s="638"/>
      <c r="E203" s="640" t="s">
        <v>322</v>
      </c>
      <c r="F203" s="640"/>
      <c r="G203" s="254"/>
      <c r="H203" s="254"/>
      <c r="I203" s="263">
        <f t="shared" ref="I203" si="114">SUM(I204:I206)</f>
        <v>1152500</v>
      </c>
      <c r="J203" s="254"/>
      <c r="K203" s="254"/>
      <c r="L203" s="254"/>
      <c r="M203" s="254"/>
      <c r="N203" s="263">
        <f t="shared" ref="N203:T203" si="115">SUM(N204:N206)</f>
        <v>940000</v>
      </c>
      <c r="O203" s="236">
        <f t="shared" si="74"/>
        <v>81.56182212581345</v>
      </c>
      <c r="P203" s="263">
        <f t="shared" si="115"/>
        <v>0</v>
      </c>
      <c r="Q203" s="263">
        <f t="shared" si="115"/>
        <v>0</v>
      </c>
      <c r="R203" s="263">
        <f t="shared" si="115"/>
        <v>0</v>
      </c>
      <c r="S203" s="263">
        <f t="shared" si="115"/>
        <v>940000</v>
      </c>
      <c r="T203" s="263">
        <f t="shared" si="115"/>
        <v>0</v>
      </c>
      <c r="U203" s="254"/>
      <c r="V203" s="254"/>
    </row>
    <row r="204" spans="1:22" ht="25.5" hidden="1" customHeight="1" x14ac:dyDescent="0.25">
      <c r="A204" s="254"/>
      <c r="B204" s="320" t="s">
        <v>390</v>
      </c>
      <c r="C204" s="320" t="s">
        <v>323</v>
      </c>
      <c r="D204" s="321"/>
      <c r="E204" s="641" t="s">
        <v>324</v>
      </c>
      <c r="F204" s="641"/>
      <c r="G204" s="254"/>
      <c r="H204" s="254"/>
      <c r="I204" s="265">
        <v>300000</v>
      </c>
      <c r="J204" s="254"/>
      <c r="K204" s="254"/>
      <c r="L204" s="254"/>
      <c r="M204" s="254"/>
      <c r="N204" s="265">
        <v>300000</v>
      </c>
      <c r="O204" s="236">
        <f t="shared" si="74"/>
        <v>100</v>
      </c>
      <c r="P204" s="265"/>
      <c r="Q204" s="265"/>
      <c r="R204" s="265"/>
      <c r="S204" s="265">
        <v>300000</v>
      </c>
      <c r="T204" s="265"/>
      <c r="U204" s="254"/>
      <c r="V204" s="254"/>
    </row>
    <row r="205" spans="1:22" ht="24.75" hidden="1" customHeight="1" x14ac:dyDescent="0.25">
      <c r="A205" s="254"/>
      <c r="B205" s="320" t="s">
        <v>390</v>
      </c>
      <c r="C205" s="320" t="s">
        <v>327</v>
      </c>
      <c r="D205" s="321"/>
      <c r="E205" s="641" t="s">
        <v>328</v>
      </c>
      <c r="F205" s="641"/>
      <c r="G205" s="254"/>
      <c r="H205" s="254"/>
      <c r="I205" s="265">
        <v>412500</v>
      </c>
      <c r="J205" s="254"/>
      <c r="K205" s="254"/>
      <c r="L205" s="254"/>
      <c r="M205" s="254"/>
      <c r="N205" s="265">
        <v>200000</v>
      </c>
      <c r="O205" s="236">
        <f t="shared" si="74"/>
        <v>48.484848484848484</v>
      </c>
      <c r="P205" s="265"/>
      <c r="Q205" s="265"/>
      <c r="R205" s="265"/>
      <c r="S205" s="265">
        <f>N205</f>
        <v>200000</v>
      </c>
      <c r="T205" s="265"/>
      <c r="U205" s="254"/>
      <c r="V205" s="254"/>
    </row>
    <row r="206" spans="1:22" ht="23.25" hidden="1" customHeight="1" x14ac:dyDescent="0.25">
      <c r="A206" s="254"/>
      <c r="B206" s="320" t="s">
        <v>390</v>
      </c>
      <c r="C206" s="320" t="s">
        <v>329</v>
      </c>
      <c r="D206" s="321"/>
      <c r="E206" s="641" t="s">
        <v>330</v>
      </c>
      <c r="F206" s="641"/>
      <c r="G206" s="254"/>
      <c r="H206" s="254"/>
      <c r="I206" s="265">
        <v>440000</v>
      </c>
      <c r="J206" s="254"/>
      <c r="K206" s="254"/>
      <c r="L206" s="254"/>
      <c r="M206" s="254"/>
      <c r="N206" s="265">
        <v>440000</v>
      </c>
      <c r="O206" s="236">
        <f t="shared" si="74"/>
        <v>100</v>
      </c>
      <c r="P206" s="265"/>
      <c r="Q206" s="265"/>
      <c r="R206" s="265"/>
      <c r="S206" s="265">
        <v>440000</v>
      </c>
      <c r="T206" s="265"/>
      <c r="U206" s="254"/>
      <c r="V206" s="254"/>
    </row>
    <row r="207" spans="1:22" hidden="1" x14ac:dyDescent="0.25">
      <c r="A207" s="254"/>
      <c r="B207" s="639" t="s">
        <v>390</v>
      </c>
      <c r="C207" s="639" t="s">
        <v>331</v>
      </c>
      <c r="D207" s="638"/>
      <c r="E207" s="642" t="s">
        <v>79</v>
      </c>
      <c r="F207" s="642"/>
      <c r="G207" s="254"/>
      <c r="H207" s="254"/>
      <c r="I207" s="263">
        <f t="shared" ref="I207" si="116">SUM(I208)</f>
        <v>1000000</v>
      </c>
      <c r="J207" s="254"/>
      <c r="K207" s="254"/>
      <c r="L207" s="254"/>
      <c r="M207" s="254"/>
      <c r="N207" s="263">
        <f t="shared" ref="N207:T207" si="117">SUM(N208)</f>
        <v>1000000</v>
      </c>
      <c r="O207" s="236">
        <f t="shared" si="74"/>
        <v>100</v>
      </c>
      <c r="P207" s="263">
        <f t="shared" si="117"/>
        <v>0</v>
      </c>
      <c r="Q207" s="263">
        <f t="shared" si="117"/>
        <v>0</v>
      </c>
      <c r="R207" s="263">
        <f t="shared" si="117"/>
        <v>0</v>
      </c>
      <c r="S207" s="263">
        <f t="shared" si="117"/>
        <v>1000000</v>
      </c>
      <c r="T207" s="263">
        <f t="shared" si="117"/>
        <v>0</v>
      </c>
      <c r="U207" s="254"/>
      <c r="V207" s="254"/>
    </row>
    <row r="208" spans="1:22" hidden="1" x14ac:dyDescent="0.25">
      <c r="A208" s="254"/>
      <c r="B208" s="320" t="s">
        <v>390</v>
      </c>
      <c r="C208" s="320" t="s">
        <v>358</v>
      </c>
      <c r="D208" s="321"/>
      <c r="E208" s="641" t="s">
        <v>359</v>
      </c>
      <c r="F208" s="641"/>
      <c r="G208" s="254"/>
      <c r="H208" s="254"/>
      <c r="I208" s="265">
        <v>1000000</v>
      </c>
      <c r="J208" s="254"/>
      <c r="K208" s="254"/>
      <c r="L208" s="254"/>
      <c r="M208" s="254"/>
      <c r="N208" s="265">
        <v>1000000</v>
      </c>
      <c r="O208" s="236">
        <f t="shared" si="74"/>
        <v>100</v>
      </c>
      <c r="P208" s="265"/>
      <c r="Q208" s="265"/>
      <c r="R208" s="265"/>
      <c r="S208" s="265">
        <v>1000000</v>
      </c>
      <c r="T208" s="265"/>
      <c r="U208" s="254"/>
      <c r="V208" s="254"/>
    </row>
    <row r="209" spans="1:22" hidden="1" x14ac:dyDescent="0.25">
      <c r="A209" s="254"/>
      <c r="B209" s="320"/>
      <c r="C209" s="320"/>
      <c r="D209" s="321"/>
      <c r="E209" s="322"/>
      <c r="F209" s="322"/>
      <c r="G209" s="254"/>
      <c r="H209" s="254"/>
      <c r="I209" s="265"/>
      <c r="J209" s="254"/>
      <c r="K209" s="254"/>
      <c r="L209" s="254"/>
      <c r="M209" s="254"/>
      <c r="N209" s="265"/>
      <c r="O209" s="236"/>
      <c r="P209" s="265"/>
      <c r="Q209" s="265"/>
      <c r="R209" s="265"/>
      <c r="S209" s="265"/>
      <c r="T209" s="265"/>
      <c r="U209" s="254"/>
      <c r="V209" s="254"/>
    </row>
    <row r="210" spans="1:22" ht="32.25" customHeight="1" x14ac:dyDescent="0.25">
      <c r="A210" s="254"/>
      <c r="B210" s="635" t="s">
        <v>394</v>
      </c>
      <c r="C210" s="644"/>
      <c r="D210" s="634"/>
      <c r="E210" s="646" t="s">
        <v>395</v>
      </c>
      <c r="F210" s="646" t="s">
        <v>1918</v>
      </c>
      <c r="G210" s="254"/>
      <c r="H210" s="254"/>
      <c r="I210" s="258">
        <f t="shared" ref="I210:I211" si="118">I211</f>
        <v>1350000</v>
      </c>
      <c r="J210" s="254"/>
      <c r="K210" s="254"/>
      <c r="L210" s="254"/>
      <c r="M210" s="254"/>
      <c r="N210" s="258">
        <f>N211</f>
        <v>1350000</v>
      </c>
      <c r="O210" s="236">
        <f t="shared" si="74"/>
        <v>100</v>
      </c>
      <c r="P210" s="258">
        <f t="shared" ref="N210:V211" si="119">P211</f>
        <v>0</v>
      </c>
      <c r="Q210" s="258">
        <f t="shared" si="119"/>
        <v>0</v>
      </c>
      <c r="R210" s="258">
        <f t="shared" si="119"/>
        <v>0</v>
      </c>
      <c r="S210" s="258">
        <f t="shared" si="119"/>
        <v>1350000</v>
      </c>
      <c r="T210" s="258">
        <f t="shared" si="119"/>
        <v>0</v>
      </c>
      <c r="U210" s="254"/>
      <c r="V210" s="254"/>
    </row>
    <row r="211" spans="1:22" hidden="1" x14ac:dyDescent="0.25">
      <c r="A211" s="254"/>
      <c r="B211" s="635" t="s">
        <v>394</v>
      </c>
      <c r="C211" s="635" t="s">
        <v>320</v>
      </c>
      <c r="D211" s="634"/>
      <c r="E211" s="636" t="s">
        <v>65</v>
      </c>
      <c r="F211" s="636"/>
      <c r="G211" s="254"/>
      <c r="H211" s="254"/>
      <c r="I211" s="258">
        <f t="shared" si="118"/>
        <v>1350000</v>
      </c>
      <c r="J211" s="254"/>
      <c r="K211" s="254"/>
      <c r="L211" s="254"/>
      <c r="M211" s="254"/>
      <c r="N211" s="258">
        <f t="shared" si="119"/>
        <v>1350000</v>
      </c>
      <c r="O211" s="236">
        <f t="shared" si="74"/>
        <v>100</v>
      </c>
      <c r="P211" s="258">
        <f t="shared" si="119"/>
        <v>0</v>
      </c>
      <c r="Q211" s="258">
        <f t="shared" si="119"/>
        <v>0</v>
      </c>
      <c r="R211" s="258">
        <f t="shared" si="119"/>
        <v>0</v>
      </c>
      <c r="S211" s="258">
        <f t="shared" si="119"/>
        <v>1350000</v>
      </c>
      <c r="T211" s="258">
        <f t="shared" si="119"/>
        <v>0</v>
      </c>
      <c r="U211" s="254"/>
      <c r="V211" s="254"/>
    </row>
    <row r="212" spans="1:22" hidden="1" x14ac:dyDescent="0.25">
      <c r="A212" s="254"/>
      <c r="B212" s="639" t="s">
        <v>394</v>
      </c>
      <c r="C212" s="639" t="s">
        <v>321</v>
      </c>
      <c r="D212" s="638"/>
      <c r="E212" s="640" t="s">
        <v>322</v>
      </c>
      <c r="F212" s="640"/>
      <c r="G212" s="254"/>
      <c r="H212" s="254"/>
      <c r="I212" s="263">
        <f t="shared" ref="I212" si="120">SUM(I213:I214)</f>
        <v>1350000</v>
      </c>
      <c r="J212" s="254"/>
      <c r="K212" s="254"/>
      <c r="L212" s="254"/>
      <c r="M212" s="254"/>
      <c r="N212" s="263">
        <f t="shared" ref="N212:T212" si="121">SUM(N213:N214)</f>
        <v>1350000</v>
      </c>
      <c r="O212" s="236">
        <f t="shared" si="74"/>
        <v>100</v>
      </c>
      <c r="P212" s="263">
        <f t="shared" si="121"/>
        <v>0</v>
      </c>
      <c r="Q212" s="263">
        <f t="shared" si="121"/>
        <v>0</v>
      </c>
      <c r="R212" s="263">
        <f t="shared" si="121"/>
        <v>0</v>
      </c>
      <c r="S212" s="263">
        <f t="shared" si="121"/>
        <v>1350000</v>
      </c>
      <c r="T212" s="263">
        <f t="shared" si="121"/>
        <v>0</v>
      </c>
      <c r="U212" s="254"/>
      <c r="V212" s="254"/>
    </row>
    <row r="213" spans="1:22" hidden="1" x14ac:dyDescent="0.25">
      <c r="A213" s="254"/>
      <c r="B213" s="320" t="s">
        <v>394</v>
      </c>
      <c r="C213" s="320" t="s">
        <v>323</v>
      </c>
      <c r="D213" s="321"/>
      <c r="E213" s="322" t="s">
        <v>324</v>
      </c>
      <c r="F213" s="322"/>
      <c r="G213" s="254"/>
      <c r="H213" s="254"/>
      <c r="I213" s="265">
        <v>600000</v>
      </c>
      <c r="J213" s="254"/>
      <c r="K213" s="254"/>
      <c r="L213" s="254"/>
      <c r="M213" s="254"/>
      <c r="N213" s="265">
        <v>600000</v>
      </c>
      <c r="O213" s="236">
        <f t="shared" si="74"/>
        <v>100</v>
      </c>
      <c r="P213" s="265"/>
      <c r="Q213" s="265"/>
      <c r="R213" s="265"/>
      <c r="S213" s="265">
        <v>600000</v>
      </c>
      <c r="T213" s="265"/>
      <c r="U213" s="254"/>
      <c r="V213" s="254"/>
    </row>
    <row r="214" spans="1:22" hidden="1" x14ac:dyDescent="0.25">
      <c r="A214" s="254"/>
      <c r="B214" s="320" t="s">
        <v>394</v>
      </c>
      <c r="C214" s="320" t="s">
        <v>327</v>
      </c>
      <c r="D214" s="321"/>
      <c r="E214" s="322" t="s">
        <v>328</v>
      </c>
      <c r="F214" s="322"/>
      <c r="G214" s="254"/>
      <c r="H214" s="254"/>
      <c r="I214" s="265">
        <v>750000</v>
      </c>
      <c r="J214" s="254"/>
      <c r="K214" s="254"/>
      <c r="L214" s="254"/>
      <c r="M214" s="254"/>
      <c r="N214" s="265">
        <v>750000</v>
      </c>
      <c r="O214" s="236">
        <f t="shared" si="74"/>
        <v>100</v>
      </c>
      <c r="P214" s="265"/>
      <c r="Q214" s="265"/>
      <c r="R214" s="265"/>
      <c r="S214" s="265">
        <v>750000</v>
      </c>
      <c r="T214" s="265"/>
      <c r="U214" s="254"/>
      <c r="V214" s="254"/>
    </row>
    <row r="215" spans="1:22" ht="31.5" hidden="1" customHeight="1" x14ac:dyDescent="0.25">
      <c r="A215" s="254"/>
      <c r="B215" s="320"/>
      <c r="C215" s="320"/>
      <c r="D215" s="321"/>
      <c r="E215" s="322"/>
      <c r="F215" s="322"/>
      <c r="G215" s="254"/>
      <c r="H215" s="254"/>
      <c r="I215" s="265"/>
      <c r="J215" s="254"/>
      <c r="K215" s="254"/>
      <c r="L215" s="254"/>
      <c r="M215" s="254"/>
      <c r="N215" s="265"/>
      <c r="O215" s="236"/>
      <c r="P215" s="265"/>
      <c r="Q215" s="265"/>
      <c r="R215" s="265"/>
      <c r="S215" s="265"/>
      <c r="T215" s="265"/>
      <c r="U215" s="254"/>
      <c r="V215" s="254"/>
    </row>
    <row r="216" spans="1:22" ht="33" customHeight="1" x14ac:dyDescent="0.25">
      <c r="A216" s="254"/>
      <c r="B216" s="635" t="s">
        <v>396</v>
      </c>
      <c r="C216" s="644"/>
      <c r="D216" s="634"/>
      <c r="E216" s="646" t="s">
        <v>869</v>
      </c>
      <c r="F216" s="646" t="s">
        <v>1919</v>
      </c>
      <c r="G216" s="254"/>
      <c r="H216" s="254"/>
      <c r="I216" s="258">
        <f t="shared" ref="I216:I217" si="122">I217</f>
        <v>500000</v>
      </c>
      <c r="J216" s="254"/>
      <c r="K216" s="254"/>
      <c r="L216" s="254"/>
      <c r="M216" s="254"/>
      <c r="N216" s="258">
        <f t="shared" ref="N216:T217" si="123">N217</f>
        <v>500000</v>
      </c>
      <c r="O216" s="236">
        <f t="shared" si="74"/>
        <v>100</v>
      </c>
      <c r="P216" s="258">
        <f t="shared" si="123"/>
        <v>0</v>
      </c>
      <c r="Q216" s="258">
        <f t="shared" si="123"/>
        <v>0</v>
      </c>
      <c r="R216" s="258">
        <f t="shared" si="123"/>
        <v>0</v>
      </c>
      <c r="S216" s="258">
        <f t="shared" si="123"/>
        <v>500000</v>
      </c>
      <c r="T216" s="258">
        <f t="shared" si="123"/>
        <v>0</v>
      </c>
      <c r="U216" s="254"/>
      <c r="V216" s="254"/>
    </row>
    <row r="217" spans="1:22" hidden="1" x14ac:dyDescent="0.25">
      <c r="A217" s="254"/>
      <c r="B217" s="635" t="s">
        <v>396</v>
      </c>
      <c r="C217" s="635" t="s">
        <v>320</v>
      </c>
      <c r="D217" s="634"/>
      <c r="E217" s="636" t="s">
        <v>65</v>
      </c>
      <c r="F217" s="636"/>
      <c r="G217" s="254"/>
      <c r="H217" s="254"/>
      <c r="I217" s="258">
        <f t="shared" si="122"/>
        <v>500000</v>
      </c>
      <c r="J217" s="254"/>
      <c r="K217" s="254"/>
      <c r="L217" s="254"/>
      <c r="M217" s="254"/>
      <c r="N217" s="258">
        <f t="shared" si="123"/>
        <v>500000</v>
      </c>
      <c r="O217" s="236">
        <f t="shared" si="74"/>
        <v>100</v>
      </c>
      <c r="P217" s="258">
        <f t="shared" si="123"/>
        <v>0</v>
      </c>
      <c r="Q217" s="258">
        <f t="shared" si="123"/>
        <v>0</v>
      </c>
      <c r="R217" s="258">
        <f t="shared" si="123"/>
        <v>0</v>
      </c>
      <c r="S217" s="258">
        <f t="shared" si="123"/>
        <v>500000</v>
      </c>
      <c r="T217" s="258">
        <f t="shared" si="123"/>
        <v>0</v>
      </c>
      <c r="U217" s="254"/>
      <c r="V217" s="254"/>
    </row>
    <row r="218" spans="1:22" hidden="1" x14ac:dyDescent="0.25">
      <c r="A218" s="254"/>
      <c r="B218" s="639" t="s">
        <v>396</v>
      </c>
      <c r="C218" s="639" t="s">
        <v>321</v>
      </c>
      <c r="D218" s="638"/>
      <c r="E218" s="640" t="s">
        <v>322</v>
      </c>
      <c r="F218" s="640"/>
      <c r="G218" s="254"/>
      <c r="H218" s="254"/>
      <c r="I218" s="263">
        <f t="shared" ref="I218" si="124">SUM(I219:I220)</f>
        <v>500000</v>
      </c>
      <c r="J218" s="254"/>
      <c r="K218" s="254"/>
      <c r="L218" s="254"/>
      <c r="M218" s="254"/>
      <c r="N218" s="263">
        <f t="shared" ref="N218:T218" si="125">SUM(N219:N220)</f>
        <v>500000</v>
      </c>
      <c r="O218" s="236">
        <f t="shared" ref="O218:O281" si="126">N218/I218*100</f>
        <v>100</v>
      </c>
      <c r="P218" s="263">
        <f t="shared" si="125"/>
        <v>0</v>
      </c>
      <c r="Q218" s="263">
        <f t="shared" si="125"/>
        <v>0</v>
      </c>
      <c r="R218" s="263">
        <f t="shared" si="125"/>
        <v>0</v>
      </c>
      <c r="S218" s="263">
        <f t="shared" si="125"/>
        <v>500000</v>
      </c>
      <c r="T218" s="263">
        <f t="shared" si="125"/>
        <v>0</v>
      </c>
      <c r="U218" s="254"/>
      <c r="V218" s="254"/>
    </row>
    <row r="219" spans="1:22" hidden="1" x14ac:dyDescent="0.25">
      <c r="A219" s="254"/>
      <c r="B219" s="320" t="s">
        <v>396</v>
      </c>
      <c r="C219" s="320" t="s">
        <v>323</v>
      </c>
      <c r="D219" s="321"/>
      <c r="E219" s="322" t="s">
        <v>324</v>
      </c>
      <c r="F219" s="322"/>
      <c r="G219" s="254"/>
      <c r="H219" s="254"/>
      <c r="I219" s="265">
        <v>200000</v>
      </c>
      <c r="J219" s="254"/>
      <c r="K219" s="254"/>
      <c r="L219" s="254"/>
      <c r="M219" s="254"/>
      <c r="N219" s="265">
        <v>200000</v>
      </c>
      <c r="O219" s="236">
        <f t="shared" si="126"/>
        <v>100</v>
      </c>
      <c r="P219" s="265"/>
      <c r="Q219" s="265"/>
      <c r="R219" s="265"/>
      <c r="S219" s="265">
        <v>200000</v>
      </c>
      <c r="T219" s="265"/>
      <c r="U219" s="254"/>
      <c r="V219" s="254"/>
    </row>
    <row r="220" spans="1:22" hidden="1" x14ac:dyDescent="0.25">
      <c r="A220" s="254"/>
      <c r="B220" s="320" t="s">
        <v>396</v>
      </c>
      <c r="C220" s="320" t="s">
        <v>327</v>
      </c>
      <c r="D220" s="321"/>
      <c r="E220" s="322" t="s">
        <v>328</v>
      </c>
      <c r="F220" s="322"/>
      <c r="G220" s="254"/>
      <c r="H220" s="254"/>
      <c r="I220" s="265">
        <v>300000</v>
      </c>
      <c r="J220" s="254"/>
      <c r="K220" s="254"/>
      <c r="L220" s="254"/>
      <c r="M220" s="254"/>
      <c r="N220" s="265">
        <v>300000</v>
      </c>
      <c r="O220" s="236">
        <f t="shared" si="126"/>
        <v>100</v>
      </c>
      <c r="P220" s="265"/>
      <c r="Q220" s="265"/>
      <c r="R220" s="265"/>
      <c r="S220" s="265">
        <v>300000</v>
      </c>
      <c r="T220" s="265"/>
      <c r="U220" s="254"/>
      <c r="V220" s="254"/>
    </row>
    <row r="221" spans="1:22" ht="9" hidden="1" customHeight="1" x14ac:dyDescent="0.25">
      <c r="A221" s="254"/>
      <c r="B221" s="320"/>
      <c r="C221" s="320"/>
      <c r="D221" s="321"/>
      <c r="E221" s="322"/>
      <c r="F221" s="322"/>
      <c r="G221" s="254"/>
      <c r="H221" s="254"/>
      <c r="I221" s="265"/>
      <c r="J221" s="254"/>
      <c r="K221" s="254"/>
      <c r="L221" s="254"/>
      <c r="M221" s="254"/>
      <c r="N221" s="265"/>
      <c r="O221" s="236"/>
      <c r="P221" s="265"/>
      <c r="Q221" s="265"/>
      <c r="R221" s="265"/>
      <c r="S221" s="265"/>
      <c r="T221" s="265"/>
      <c r="U221" s="254"/>
      <c r="V221" s="254"/>
    </row>
    <row r="222" spans="1:22" ht="32.25" customHeight="1" x14ac:dyDescent="0.25">
      <c r="A222" s="254"/>
      <c r="B222" s="635" t="s">
        <v>397</v>
      </c>
      <c r="C222" s="644"/>
      <c r="D222" s="634"/>
      <c r="E222" s="636" t="s">
        <v>398</v>
      </c>
      <c r="F222" s="646" t="s">
        <v>1920</v>
      </c>
      <c r="G222" s="254"/>
      <c r="H222" s="254"/>
      <c r="I222" s="258">
        <f t="shared" ref="I222" si="127">I223+I228</f>
        <v>12000000</v>
      </c>
      <c r="J222" s="254"/>
      <c r="K222" s="254"/>
      <c r="L222" s="254"/>
      <c r="M222" s="254"/>
      <c r="N222" s="258">
        <f t="shared" ref="N222:T222" si="128">N223+N228</f>
        <v>2000000</v>
      </c>
      <c r="O222" s="236">
        <f t="shared" si="126"/>
        <v>16.666666666666664</v>
      </c>
      <c r="P222" s="258">
        <f t="shared" si="128"/>
        <v>2000000</v>
      </c>
      <c r="Q222" s="258">
        <f t="shared" si="128"/>
        <v>0</v>
      </c>
      <c r="R222" s="258">
        <f t="shared" si="128"/>
        <v>0</v>
      </c>
      <c r="S222" s="258">
        <f t="shared" si="128"/>
        <v>0</v>
      </c>
      <c r="T222" s="258">
        <f t="shared" si="128"/>
        <v>0</v>
      </c>
      <c r="U222" s="254"/>
      <c r="V222" s="254"/>
    </row>
    <row r="223" spans="1:22" hidden="1" x14ac:dyDescent="0.25">
      <c r="A223" s="254"/>
      <c r="B223" s="635" t="s">
        <v>397</v>
      </c>
      <c r="C223" s="635" t="s">
        <v>320</v>
      </c>
      <c r="D223" s="634"/>
      <c r="E223" s="636" t="s">
        <v>65</v>
      </c>
      <c r="F223" s="636"/>
      <c r="G223" s="254"/>
      <c r="H223" s="254"/>
      <c r="I223" s="258">
        <f t="shared" ref="I223" si="129">I224+I226</f>
        <v>12000000</v>
      </c>
      <c r="J223" s="254"/>
      <c r="K223" s="254"/>
      <c r="L223" s="254"/>
      <c r="M223" s="254"/>
      <c r="N223" s="258">
        <f t="shared" ref="N223:T223" si="130">N224+N226</f>
        <v>2000000</v>
      </c>
      <c r="O223" s="236">
        <f t="shared" si="126"/>
        <v>16.666666666666664</v>
      </c>
      <c r="P223" s="258">
        <f t="shared" si="130"/>
        <v>2000000</v>
      </c>
      <c r="Q223" s="258">
        <f t="shared" si="130"/>
        <v>0</v>
      </c>
      <c r="R223" s="258">
        <f t="shared" si="130"/>
        <v>0</v>
      </c>
      <c r="S223" s="258">
        <f t="shared" si="130"/>
        <v>0</v>
      </c>
      <c r="T223" s="258">
        <f t="shared" si="130"/>
        <v>0</v>
      </c>
      <c r="U223" s="254"/>
      <c r="V223" s="254"/>
    </row>
    <row r="224" spans="1:22" hidden="1" x14ac:dyDescent="0.25">
      <c r="A224" s="254"/>
      <c r="B224" s="639" t="s">
        <v>397</v>
      </c>
      <c r="C224" s="639" t="s">
        <v>331</v>
      </c>
      <c r="D224" s="638"/>
      <c r="E224" s="642" t="s">
        <v>79</v>
      </c>
      <c r="F224" s="642"/>
      <c r="G224" s="254"/>
      <c r="H224" s="254"/>
      <c r="I224" s="263">
        <f t="shared" ref="I224" si="131">SUM(I225)</f>
        <v>2000000</v>
      </c>
      <c r="J224" s="254"/>
      <c r="K224" s="254"/>
      <c r="L224" s="254"/>
      <c r="M224" s="254"/>
      <c r="N224" s="263">
        <f t="shared" ref="N224:T224" si="132">SUM(N225)</f>
        <v>2000000</v>
      </c>
      <c r="O224" s="236">
        <f t="shared" si="126"/>
        <v>100</v>
      </c>
      <c r="P224" s="263">
        <f t="shared" si="132"/>
        <v>2000000</v>
      </c>
      <c r="Q224" s="263">
        <f t="shared" si="132"/>
        <v>0</v>
      </c>
      <c r="R224" s="263">
        <f t="shared" si="132"/>
        <v>0</v>
      </c>
      <c r="S224" s="263">
        <f t="shared" si="132"/>
        <v>0</v>
      </c>
      <c r="T224" s="263">
        <f t="shared" si="132"/>
        <v>0</v>
      </c>
      <c r="U224" s="254"/>
      <c r="V224" s="254"/>
    </row>
    <row r="225" spans="1:22" ht="25.5" hidden="1" x14ac:dyDescent="0.25">
      <c r="A225" s="254"/>
      <c r="B225" s="320" t="s">
        <v>397</v>
      </c>
      <c r="C225" s="320" t="s">
        <v>399</v>
      </c>
      <c r="D225" s="321"/>
      <c r="E225" s="641" t="s">
        <v>400</v>
      </c>
      <c r="F225" s="641"/>
      <c r="G225" s="254"/>
      <c r="H225" s="254"/>
      <c r="I225" s="265">
        <v>2000000</v>
      </c>
      <c r="J225" s="254"/>
      <c r="K225" s="254"/>
      <c r="L225" s="254"/>
      <c r="M225" s="254"/>
      <c r="N225" s="265">
        <v>2000000</v>
      </c>
      <c r="O225" s="236">
        <f t="shared" si="126"/>
        <v>100</v>
      </c>
      <c r="P225" s="265">
        <v>2000000</v>
      </c>
      <c r="Q225" s="265"/>
      <c r="R225" s="265"/>
      <c r="S225" s="265"/>
      <c r="T225" s="265"/>
      <c r="U225" s="254"/>
      <c r="V225" s="254"/>
    </row>
    <row r="226" spans="1:22" hidden="1" x14ac:dyDescent="0.25">
      <c r="A226" s="254"/>
      <c r="B226" s="639" t="s">
        <v>397</v>
      </c>
      <c r="C226" s="639" t="s">
        <v>370</v>
      </c>
      <c r="D226" s="638"/>
      <c r="E226" s="642" t="s">
        <v>77</v>
      </c>
      <c r="F226" s="642"/>
      <c r="G226" s="254"/>
      <c r="H226" s="254"/>
      <c r="I226" s="263">
        <f t="shared" ref="I226" si="133">I227</f>
        <v>10000000</v>
      </c>
      <c r="J226" s="254"/>
      <c r="K226" s="254"/>
      <c r="L226" s="254"/>
      <c r="M226" s="254"/>
      <c r="N226" s="263">
        <f t="shared" ref="N226:T226" si="134">N227</f>
        <v>0</v>
      </c>
      <c r="O226" s="236">
        <f t="shared" si="126"/>
        <v>0</v>
      </c>
      <c r="P226" s="263">
        <f t="shared" si="134"/>
        <v>0</v>
      </c>
      <c r="Q226" s="263">
        <f t="shared" si="134"/>
        <v>0</v>
      </c>
      <c r="R226" s="263">
        <f t="shared" si="134"/>
        <v>0</v>
      </c>
      <c r="S226" s="263">
        <f t="shared" si="134"/>
        <v>0</v>
      </c>
      <c r="T226" s="263">
        <f t="shared" si="134"/>
        <v>0</v>
      </c>
      <c r="U226" s="254"/>
      <c r="V226" s="254"/>
    </row>
    <row r="227" spans="1:22" ht="24" hidden="1" customHeight="1" x14ac:dyDescent="0.25">
      <c r="A227" s="254"/>
      <c r="B227" s="320" t="s">
        <v>397</v>
      </c>
      <c r="C227" s="320" t="s">
        <v>1873</v>
      </c>
      <c r="D227" s="321"/>
      <c r="E227" s="641" t="s">
        <v>1874</v>
      </c>
      <c r="F227" s="641"/>
      <c r="G227" s="254"/>
      <c r="H227" s="254"/>
      <c r="I227" s="265">
        <v>10000000</v>
      </c>
      <c r="J227" s="254"/>
      <c r="K227" s="254"/>
      <c r="L227" s="254"/>
      <c r="M227" s="254"/>
      <c r="N227" s="265"/>
      <c r="O227" s="236">
        <f t="shared" si="126"/>
        <v>0</v>
      </c>
      <c r="P227" s="265"/>
      <c r="Q227" s="265"/>
      <c r="R227" s="265"/>
      <c r="S227" s="265"/>
      <c r="T227" s="265"/>
      <c r="U227" s="254"/>
      <c r="V227" s="254"/>
    </row>
    <row r="228" spans="1:22" hidden="1" x14ac:dyDescent="0.25">
      <c r="A228" s="254"/>
      <c r="B228" s="635" t="s">
        <v>397</v>
      </c>
      <c r="C228" s="635" t="s">
        <v>363</v>
      </c>
      <c r="D228" s="634"/>
      <c r="E228" s="646" t="s">
        <v>66</v>
      </c>
      <c r="F228" s="646"/>
      <c r="G228" s="254"/>
      <c r="H228" s="254"/>
      <c r="I228" s="258">
        <f t="shared" ref="I228" si="135">I231+I229</f>
        <v>0</v>
      </c>
      <c r="J228" s="254"/>
      <c r="K228" s="254"/>
      <c r="L228" s="254"/>
      <c r="M228" s="254"/>
      <c r="N228" s="258">
        <f t="shared" ref="N228:T228" si="136">N231+N229</f>
        <v>0</v>
      </c>
      <c r="O228" s="236" t="e">
        <f t="shared" si="126"/>
        <v>#DIV/0!</v>
      </c>
      <c r="P228" s="258">
        <f t="shared" si="136"/>
        <v>0</v>
      </c>
      <c r="Q228" s="258">
        <f t="shared" si="136"/>
        <v>0</v>
      </c>
      <c r="R228" s="258">
        <f t="shared" si="136"/>
        <v>0</v>
      </c>
      <c r="S228" s="258">
        <f t="shared" si="136"/>
        <v>0</v>
      </c>
      <c r="T228" s="258">
        <f t="shared" si="136"/>
        <v>0</v>
      </c>
      <c r="U228" s="254"/>
      <c r="V228" s="254"/>
    </row>
    <row r="229" spans="1:22" ht="25.5" hidden="1" x14ac:dyDescent="0.25">
      <c r="A229" s="254"/>
      <c r="B229" s="639" t="s">
        <v>397</v>
      </c>
      <c r="C229" s="639" t="s">
        <v>364</v>
      </c>
      <c r="D229" s="638"/>
      <c r="E229" s="642" t="s">
        <v>365</v>
      </c>
      <c r="F229" s="642"/>
      <c r="G229" s="254"/>
      <c r="H229" s="254"/>
      <c r="I229" s="263">
        <f t="shared" ref="I229" si="137">I230</f>
        <v>0</v>
      </c>
      <c r="J229" s="254"/>
      <c r="K229" s="254"/>
      <c r="L229" s="254"/>
      <c r="M229" s="254"/>
      <c r="N229" s="263">
        <f t="shared" ref="N229:T229" si="138">N230</f>
        <v>0</v>
      </c>
      <c r="O229" s="236" t="e">
        <f t="shared" si="126"/>
        <v>#DIV/0!</v>
      </c>
      <c r="P229" s="263">
        <f t="shared" si="138"/>
        <v>0</v>
      </c>
      <c r="Q229" s="263">
        <f t="shared" si="138"/>
        <v>0</v>
      </c>
      <c r="R229" s="263">
        <f t="shared" si="138"/>
        <v>0</v>
      </c>
      <c r="S229" s="263">
        <f t="shared" si="138"/>
        <v>0</v>
      </c>
      <c r="T229" s="263">
        <f t="shared" si="138"/>
        <v>0</v>
      </c>
      <c r="U229" s="254"/>
      <c r="V229" s="254"/>
    </row>
    <row r="230" spans="1:22" hidden="1" x14ac:dyDescent="0.25">
      <c r="A230" s="254"/>
      <c r="B230" s="320" t="s">
        <v>397</v>
      </c>
      <c r="C230" s="320" t="s">
        <v>870</v>
      </c>
      <c r="D230" s="321"/>
      <c r="E230" s="641" t="s">
        <v>871</v>
      </c>
      <c r="F230" s="641"/>
      <c r="G230" s="254"/>
      <c r="H230" s="254"/>
      <c r="I230" s="265">
        <v>0</v>
      </c>
      <c r="J230" s="254"/>
      <c r="K230" s="254"/>
      <c r="L230" s="254"/>
      <c r="M230" s="254"/>
      <c r="N230" s="265">
        <v>0</v>
      </c>
      <c r="O230" s="236" t="e">
        <f t="shared" si="126"/>
        <v>#DIV/0!</v>
      </c>
      <c r="P230" s="265">
        <v>0</v>
      </c>
      <c r="Q230" s="265">
        <v>0</v>
      </c>
      <c r="R230" s="265">
        <v>0</v>
      </c>
      <c r="S230" s="265">
        <v>0</v>
      </c>
      <c r="T230" s="265">
        <v>0</v>
      </c>
      <c r="U230" s="254"/>
      <c r="V230" s="254"/>
    </row>
    <row r="231" spans="1:22" hidden="1" x14ac:dyDescent="0.25">
      <c r="A231" s="254"/>
      <c r="B231" s="639" t="s">
        <v>397</v>
      </c>
      <c r="C231" s="639" t="s">
        <v>401</v>
      </c>
      <c r="D231" s="638"/>
      <c r="E231" s="642" t="s">
        <v>87</v>
      </c>
      <c r="F231" s="642"/>
      <c r="G231" s="254"/>
      <c r="H231" s="254"/>
      <c r="I231" s="263">
        <f t="shared" ref="I231" si="139">SUM(I232:I233)</f>
        <v>0</v>
      </c>
      <c r="J231" s="254"/>
      <c r="K231" s="254"/>
      <c r="L231" s="254"/>
      <c r="M231" s="254"/>
      <c r="N231" s="263">
        <f t="shared" ref="N231:T231" si="140">SUM(N232:N233)</f>
        <v>0</v>
      </c>
      <c r="O231" s="236" t="e">
        <f t="shared" si="126"/>
        <v>#DIV/0!</v>
      </c>
      <c r="P231" s="263">
        <f t="shared" si="140"/>
        <v>0</v>
      </c>
      <c r="Q231" s="263">
        <f t="shared" si="140"/>
        <v>0</v>
      </c>
      <c r="R231" s="263">
        <f t="shared" si="140"/>
        <v>0</v>
      </c>
      <c r="S231" s="263">
        <f t="shared" si="140"/>
        <v>0</v>
      </c>
      <c r="T231" s="263">
        <f t="shared" si="140"/>
        <v>0</v>
      </c>
      <c r="U231" s="254"/>
      <c r="V231" s="254"/>
    </row>
    <row r="232" spans="1:22" ht="25.5" hidden="1" x14ac:dyDescent="0.25">
      <c r="A232" s="254"/>
      <c r="B232" s="320" t="s">
        <v>397</v>
      </c>
      <c r="C232" s="320" t="s">
        <v>872</v>
      </c>
      <c r="D232" s="638"/>
      <c r="E232" s="641" t="s">
        <v>873</v>
      </c>
      <c r="F232" s="641"/>
      <c r="G232" s="254"/>
      <c r="H232" s="254"/>
      <c r="I232" s="265">
        <v>0</v>
      </c>
      <c r="J232" s="254"/>
      <c r="K232" s="254"/>
      <c r="L232" s="254"/>
      <c r="M232" s="254"/>
      <c r="N232" s="265">
        <v>0</v>
      </c>
      <c r="O232" s="236" t="e">
        <f t="shared" si="126"/>
        <v>#DIV/0!</v>
      </c>
      <c r="P232" s="265">
        <v>0</v>
      </c>
      <c r="Q232" s="265">
        <v>0</v>
      </c>
      <c r="R232" s="265">
        <v>0</v>
      </c>
      <c r="S232" s="265">
        <v>0</v>
      </c>
      <c r="T232" s="265">
        <v>0</v>
      </c>
      <c r="U232" s="254"/>
      <c r="V232" s="254"/>
    </row>
    <row r="233" spans="1:22" ht="25.5" hidden="1" x14ac:dyDescent="0.25">
      <c r="A233" s="254"/>
      <c r="B233" s="320" t="s">
        <v>397</v>
      </c>
      <c r="C233" s="320" t="s">
        <v>402</v>
      </c>
      <c r="D233" s="321"/>
      <c r="E233" s="641" t="s">
        <v>403</v>
      </c>
      <c r="F233" s="641"/>
      <c r="G233" s="254"/>
      <c r="H233" s="254"/>
      <c r="I233" s="265">
        <v>0</v>
      </c>
      <c r="J233" s="254"/>
      <c r="K233" s="254"/>
      <c r="L233" s="254"/>
      <c r="M233" s="254"/>
      <c r="N233" s="265">
        <v>0</v>
      </c>
      <c r="O233" s="236" t="e">
        <f t="shared" si="126"/>
        <v>#DIV/0!</v>
      </c>
      <c r="P233" s="265">
        <v>0</v>
      </c>
      <c r="Q233" s="265">
        <v>0</v>
      </c>
      <c r="R233" s="265">
        <v>0</v>
      </c>
      <c r="S233" s="265">
        <v>0</v>
      </c>
      <c r="T233" s="265">
        <v>0</v>
      </c>
      <c r="U233" s="254"/>
      <c r="V233" s="254"/>
    </row>
    <row r="234" spans="1:22" hidden="1" x14ac:dyDescent="0.25">
      <c r="A234" s="254"/>
      <c r="B234" s="320"/>
      <c r="C234" s="320"/>
      <c r="D234" s="321"/>
      <c r="E234" s="322"/>
      <c r="F234" s="322"/>
      <c r="G234" s="254"/>
      <c r="H234" s="254"/>
      <c r="I234" s="265"/>
      <c r="J234" s="254"/>
      <c r="K234" s="254"/>
      <c r="L234" s="254"/>
      <c r="M234" s="254"/>
      <c r="N234" s="265"/>
      <c r="O234" s="236"/>
      <c r="P234" s="265"/>
      <c r="Q234" s="265"/>
      <c r="R234" s="265"/>
      <c r="S234" s="265"/>
      <c r="T234" s="265"/>
      <c r="U234" s="254"/>
      <c r="V234" s="254"/>
    </row>
    <row r="235" spans="1:22" ht="32.25" customHeight="1" x14ac:dyDescent="0.25">
      <c r="A235" s="254"/>
      <c r="B235" s="635" t="s">
        <v>404</v>
      </c>
      <c r="C235" s="644"/>
      <c r="D235" s="634"/>
      <c r="E235" s="646" t="s">
        <v>405</v>
      </c>
      <c r="F235" s="646" t="s">
        <v>1921</v>
      </c>
      <c r="G235" s="254"/>
      <c r="H235" s="254"/>
      <c r="I235" s="258">
        <f t="shared" ref="I235:I236" si="141">I236</f>
        <v>4557500</v>
      </c>
      <c r="J235" s="254"/>
      <c r="K235" s="254"/>
      <c r="L235" s="254"/>
      <c r="M235" s="254"/>
      <c r="N235" s="258">
        <f t="shared" ref="N235:T236" si="142">N236</f>
        <v>3572000</v>
      </c>
      <c r="O235" s="236">
        <f t="shared" si="126"/>
        <v>78.376302797586391</v>
      </c>
      <c r="P235" s="258">
        <f t="shared" si="142"/>
        <v>0</v>
      </c>
      <c r="Q235" s="258">
        <f t="shared" si="142"/>
        <v>0</v>
      </c>
      <c r="R235" s="258">
        <f t="shared" si="142"/>
        <v>0</v>
      </c>
      <c r="S235" s="258">
        <f t="shared" si="142"/>
        <v>0</v>
      </c>
      <c r="T235" s="258">
        <f t="shared" si="142"/>
        <v>3572000</v>
      </c>
      <c r="U235" s="254"/>
      <c r="V235" s="254"/>
    </row>
    <row r="236" spans="1:22" hidden="1" x14ac:dyDescent="0.25">
      <c r="A236" s="254"/>
      <c r="B236" s="635" t="s">
        <v>404</v>
      </c>
      <c r="C236" s="635" t="s">
        <v>320</v>
      </c>
      <c r="D236" s="634"/>
      <c r="E236" s="636" t="s">
        <v>65</v>
      </c>
      <c r="F236" s="636"/>
      <c r="G236" s="254"/>
      <c r="H236" s="254"/>
      <c r="I236" s="258">
        <f t="shared" si="141"/>
        <v>4557500</v>
      </c>
      <c r="J236" s="254"/>
      <c r="K236" s="254"/>
      <c r="L236" s="254"/>
      <c r="M236" s="254"/>
      <c r="N236" s="258">
        <f t="shared" si="142"/>
        <v>3572000</v>
      </c>
      <c r="O236" s="236">
        <f t="shared" si="126"/>
        <v>78.376302797586391</v>
      </c>
      <c r="P236" s="258">
        <f t="shared" si="142"/>
        <v>0</v>
      </c>
      <c r="Q236" s="258">
        <f t="shared" si="142"/>
        <v>0</v>
      </c>
      <c r="R236" s="258">
        <f t="shared" si="142"/>
        <v>0</v>
      </c>
      <c r="S236" s="258">
        <f t="shared" si="142"/>
        <v>0</v>
      </c>
      <c r="T236" s="258">
        <f t="shared" si="142"/>
        <v>3572000</v>
      </c>
      <c r="U236" s="254"/>
      <c r="V236" s="254"/>
    </row>
    <row r="237" spans="1:22" hidden="1" x14ac:dyDescent="0.25">
      <c r="A237" s="254"/>
      <c r="B237" s="639" t="s">
        <v>404</v>
      </c>
      <c r="C237" s="639" t="s">
        <v>321</v>
      </c>
      <c r="D237" s="638"/>
      <c r="E237" s="640" t="s">
        <v>322</v>
      </c>
      <c r="F237" s="640"/>
      <c r="G237" s="254"/>
      <c r="H237" s="254"/>
      <c r="I237" s="263">
        <f t="shared" ref="I237" si="143">SUM(I238:I239)</f>
        <v>4557500</v>
      </c>
      <c r="J237" s="254"/>
      <c r="K237" s="254"/>
      <c r="L237" s="254"/>
      <c r="M237" s="254"/>
      <c r="N237" s="263">
        <f t="shared" ref="N237:T237" si="144">SUM(N238:N239)</f>
        <v>3572000</v>
      </c>
      <c r="O237" s="236">
        <f t="shared" si="126"/>
        <v>78.376302797586391</v>
      </c>
      <c r="P237" s="263">
        <f t="shared" si="144"/>
        <v>0</v>
      </c>
      <c r="Q237" s="263">
        <f t="shared" si="144"/>
        <v>0</v>
      </c>
      <c r="R237" s="263">
        <f t="shared" si="144"/>
        <v>0</v>
      </c>
      <c r="S237" s="263">
        <f t="shared" si="144"/>
        <v>0</v>
      </c>
      <c r="T237" s="263">
        <f t="shared" si="144"/>
        <v>3572000</v>
      </c>
      <c r="U237" s="254"/>
      <c r="V237" s="254"/>
    </row>
    <row r="238" spans="1:22" hidden="1" x14ac:dyDescent="0.25">
      <c r="A238" s="254"/>
      <c r="B238" s="320" t="s">
        <v>404</v>
      </c>
      <c r="C238" s="320" t="s">
        <v>323</v>
      </c>
      <c r="D238" s="321"/>
      <c r="E238" s="322" t="s">
        <v>324</v>
      </c>
      <c r="F238" s="322"/>
      <c r="G238" s="254"/>
      <c r="H238" s="254"/>
      <c r="I238" s="265">
        <v>2400000</v>
      </c>
      <c r="J238" s="254"/>
      <c r="K238" s="254"/>
      <c r="L238" s="254"/>
      <c r="M238" s="254"/>
      <c r="N238" s="265">
        <v>2200000</v>
      </c>
      <c r="O238" s="236">
        <f t="shared" si="126"/>
        <v>91.666666666666657</v>
      </c>
      <c r="P238" s="265"/>
      <c r="Q238" s="265"/>
      <c r="R238" s="265"/>
      <c r="S238" s="265"/>
      <c r="T238" s="265">
        <f>N238</f>
        <v>2200000</v>
      </c>
      <c r="U238" s="254"/>
      <c r="V238" s="254"/>
    </row>
    <row r="239" spans="1:22" hidden="1" x14ac:dyDescent="0.25">
      <c r="A239" s="254"/>
      <c r="B239" s="320" t="s">
        <v>404</v>
      </c>
      <c r="C239" s="320" t="s">
        <v>327</v>
      </c>
      <c r="D239" s="321"/>
      <c r="E239" s="322" t="s">
        <v>328</v>
      </c>
      <c r="F239" s="322"/>
      <c r="G239" s="254"/>
      <c r="H239" s="254"/>
      <c r="I239" s="265">
        <v>2157500</v>
      </c>
      <c r="J239" s="254"/>
      <c r="K239" s="254"/>
      <c r="L239" s="254"/>
      <c r="M239" s="254"/>
      <c r="N239" s="265">
        <v>1372000</v>
      </c>
      <c r="O239" s="236">
        <f t="shared" si="126"/>
        <v>63.592120509849359</v>
      </c>
      <c r="P239" s="265"/>
      <c r="Q239" s="265"/>
      <c r="R239" s="265"/>
      <c r="S239" s="265"/>
      <c r="T239" s="265">
        <f>N239</f>
        <v>1372000</v>
      </c>
      <c r="U239" s="254"/>
      <c r="V239" s="254"/>
    </row>
    <row r="240" spans="1:22" hidden="1" x14ac:dyDescent="0.25">
      <c r="A240" s="254"/>
      <c r="B240" s="320"/>
      <c r="C240" s="320"/>
      <c r="D240" s="321"/>
      <c r="E240" s="322"/>
      <c r="F240" s="322"/>
      <c r="G240" s="254"/>
      <c r="H240" s="254"/>
      <c r="I240" s="265"/>
      <c r="J240" s="254"/>
      <c r="K240" s="254"/>
      <c r="L240" s="254"/>
      <c r="M240" s="254"/>
      <c r="N240" s="265"/>
      <c r="O240" s="236"/>
      <c r="P240" s="265"/>
      <c r="Q240" s="265"/>
      <c r="R240" s="265"/>
      <c r="S240" s="265"/>
      <c r="T240" s="265"/>
      <c r="U240" s="254"/>
      <c r="V240" s="254"/>
    </row>
    <row r="241" spans="1:22" ht="31.5" customHeight="1" x14ac:dyDescent="0.25">
      <c r="A241" s="254"/>
      <c r="B241" s="635" t="s">
        <v>406</v>
      </c>
      <c r="C241" s="644"/>
      <c r="D241" s="634"/>
      <c r="E241" s="636" t="s">
        <v>407</v>
      </c>
      <c r="F241" s="646" t="s">
        <v>1922</v>
      </c>
      <c r="G241" s="254"/>
      <c r="H241" s="254"/>
      <c r="I241" s="258">
        <f t="shared" ref="I241" si="145">I242</f>
        <v>15862166</v>
      </c>
      <c r="J241" s="254"/>
      <c r="K241" s="254"/>
      <c r="L241" s="254"/>
      <c r="M241" s="254"/>
      <c r="N241" s="258">
        <f t="shared" ref="N241:T241" si="146">N242</f>
        <v>14611500</v>
      </c>
      <c r="O241" s="236">
        <f t="shared" si="126"/>
        <v>92.115414754832344</v>
      </c>
      <c r="P241" s="258">
        <f t="shared" si="146"/>
        <v>0</v>
      </c>
      <c r="Q241" s="258">
        <f t="shared" si="146"/>
        <v>0</v>
      </c>
      <c r="R241" s="258">
        <f t="shared" si="146"/>
        <v>0</v>
      </c>
      <c r="S241" s="258">
        <f t="shared" si="146"/>
        <v>3000000</v>
      </c>
      <c r="T241" s="258">
        <f t="shared" si="146"/>
        <v>11611500</v>
      </c>
      <c r="U241" s="254"/>
      <c r="V241" s="254"/>
    </row>
    <row r="242" spans="1:22" hidden="1" x14ac:dyDescent="0.25">
      <c r="A242" s="254"/>
      <c r="B242" s="635" t="s">
        <v>406</v>
      </c>
      <c r="C242" s="635" t="s">
        <v>320</v>
      </c>
      <c r="D242" s="634"/>
      <c r="E242" s="636" t="s">
        <v>65</v>
      </c>
      <c r="F242" s="636"/>
      <c r="G242" s="254"/>
      <c r="H242" s="254"/>
      <c r="I242" s="258">
        <f t="shared" ref="I242" si="147">I243+I248+I252</f>
        <v>15862166</v>
      </c>
      <c r="J242" s="254"/>
      <c r="K242" s="254"/>
      <c r="L242" s="254"/>
      <c r="M242" s="254"/>
      <c r="N242" s="258">
        <f t="shared" ref="N242:T242" si="148">N243+N248+N252</f>
        <v>14611500</v>
      </c>
      <c r="O242" s="236">
        <f t="shared" si="126"/>
        <v>92.115414754832344</v>
      </c>
      <c r="P242" s="258">
        <f t="shared" si="148"/>
        <v>0</v>
      </c>
      <c r="Q242" s="258">
        <f t="shared" si="148"/>
        <v>0</v>
      </c>
      <c r="R242" s="258">
        <f t="shared" si="148"/>
        <v>0</v>
      </c>
      <c r="S242" s="258">
        <f t="shared" si="148"/>
        <v>3000000</v>
      </c>
      <c r="T242" s="258">
        <f t="shared" si="148"/>
        <v>11611500</v>
      </c>
      <c r="U242" s="254"/>
      <c r="V242" s="254"/>
    </row>
    <row r="243" spans="1:22" hidden="1" x14ac:dyDescent="0.25">
      <c r="A243" s="254"/>
      <c r="B243" s="639" t="s">
        <v>406</v>
      </c>
      <c r="C243" s="639" t="s">
        <v>321</v>
      </c>
      <c r="D243" s="638"/>
      <c r="E243" s="640" t="s">
        <v>322</v>
      </c>
      <c r="F243" s="640"/>
      <c r="G243" s="254"/>
      <c r="H243" s="254"/>
      <c r="I243" s="263">
        <f t="shared" ref="I243" si="149">SUM(I244:I247)</f>
        <v>8612166</v>
      </c>
      <c r="J243" s="254"/>
      <c r="K243" s="254"/>
      <c r="L243" s="254"/>
      <c r="M243" s="254"/>
      <c r="N243" s="263">
        <f t="shared" ref="N243:T243" si="150">SUM(N244:N247)</f>
        <v>8611500</v>
      </c>
      <c r="O243" s="236">
        <f t="shared" si="126"/>
        <v>99.992266753799214</v>
      </c>
      <c r="P243" s="263">
        <f t="shared" si="150"/>
        <v>0</v>
      </c>
      <c r="Q243" s="263">
        <f t="shared" si="150"/>
        <v>0</v>
      </c>
      <c r="R243" s="263">
        <f t="shared" si="150"/>
        <v>0</v>
      </c>
      <c r="S243" s="263">
        <f t="shared" si="150"/>
        <v>3000000</v>
      </c>
      <c r="T243" s="263">
        <f t="shared" si="150"/>
        <v>5611500</v>
      </c>
      <c r="U243" s="254"/>
      <c r="V243" s="254"/>
    </row>
    <row r="244" spans="1:22" hidden="1" x14ac:dyDescent="0.25">
      <c r="A244" s="254"/>
      <c r="B244" s="320" t="s">
        <v>406</v>
      </c>
      <c r="C244" s="320" t="s">
        <v>323</v>
      </c>
      <c r="D244" s="321"/>
      <c r="E244" s="322" t="s">
        <v>324</v>
      </c>
      <c r="F244" s="322"/>
      <c r="G244" s="254"/>
      <c r="H244" s="254"/>
      <c r="I244" s="265">
        <v>322500</v>
      </c>
      <c r="J244" s="254"/>
      <c r="K244" s="254"/>
      <c r="L244" s="254"/>
      <c r="M244" s="254"/>
      <c r="N244" s="265">
        <v>322500</v>
      </c>
      <c r="O244" s="236">
        <f t="shared" si="126"/>
        <v>100</v>
      </c>
      <c r="P244" s="265"/>
      <c r="Q244" s="265"/>
      <c r="R244" s="265"/>
      <c r="S244" s="265"/>
      <c r="T244" s="265">
        <v>322500</v>
      </c>
      <c r="U244" s="254"/>
      <c r="V244" s="254"/>
    </row>
    <row r="245" spans="1:22" hidden="1" x14ac:dyDescent="0.25">
      <c r="A245" s="254"/>
      <c r="B245" s="320" t="s">
        <v>406</v>
      </c>
      <c r="C245" s="320" t="s">
        <v>327</v>
      </c>
      <c r="D245" s="321"/>
      <c r="E245" s="322" t="s">
        <v>328</v>
      </c>
      <c r="F245" s="322"/>
      <c r="G245" s="254"/>
      <c r="H245" s="254"/>
      <c r="I245" s="265">
        <v>539666</v>
      </c>
      <c r="J245" s="254"/>
      <c r="K245" s="254"/>
      <c r="L245" s="254"/>
      <c r="M245" s="254"/>
      <c r="N245" s="265">
        <v>539000</v>
      </c>
      <c r="O245" s="236">
        <f t="shared" si="126"/>
        <v>99.876590335503806</v>
      </c>
      <c r="P245" s="265"/>
      <c r="Q245" s="265"/>
      <c r="R245" s="265"/>
      <c r="S245" s="265"/>
      <c r="T245" s="265">
        <f>N245</f>
        <v>539000</v>
      </c>
      <c r="U245" s="254"/>
      <c r="V245" s="254"/>
    </row>
    <row r="246" spans="1:22" hidden="1" x14ac:dyDescent="0.25">
      <c r="A246" s="254"/>
      <c r="B246" s="320" t="s">
        <v>406</v>
      </c>
      <c r="C246" s="320" t="s">
        <v>329</v>
      </c>
      <c r="D246" s="321"/>
      <c r="E246" s="322" t="s">
        <v>330</v>
      </c>
      <c r="F246" s="322"/>
      <c r="G246" s="254"/>
      <c r="H246" s="254"/>
      <c r="I246" s="265">
        <v>7600000</v>
      </c>
      <c r="J246" s="254"/>
      <c r="K246" s="254"/>
      <c r="L246" s="254"/>
      <c r="M246" s="254"/>
      <c r="N246" s="265">
        <v>7600000</v>
      </c>
      <c r="O246" s="236">
        <f t="shared" si="126"/>
        <v>100</v>
      </c>
      <c r="P246" s="265"/>
      <c r="Q246" s="265"/>
      <c r="R246" s="265"/>
      <c r="S246" s="265">
        <v>3000000</v>
      </c>
      <c r="T246" s="265">
        <f>N246-S246</f>
        <v>4600000</v>
      </c>
      <c r="U246" s="254"/>
      <c r="V246" s="254"/>
    </row>
    <row r="247" spans="1:22" hidden="1" x14ac:dyDescent="0.25">
      <c r="A247" s="254"/>
      <c r="B247" s="320" t="s">
        <v>406</v>
      </c>
      <c r="C247" s="320" t="s">
        <v>866</v>
      </c>
      <c r="D247" s="321"/>
      <c r="E247" s="322" t="s">
        <v>874</v>
      </c>
      <c r="F247" s="322"/>
      <c r="G247" s="254"/>
      <c r="H247" s="254"/>
      <c r="I247" s="265">
        <v>150000</v>
      </c>
      <c r="J247" s="254"/>
      <c r="K247" s="254"/>
      <c r="L247" s="254"/>
      <c r="M247" s="254"/>
      <c r="N247" s="265">
        <v>150000</v>
      </c>
      <c r="O247" s="236">
        <f t="shared" si="126"/>
        <v>100</v>
      </c>
      <c r="P247" s="265"/>
      <c r="Q247" s="265"/>
      <c r="R247" s="265"/>
      <c r="S247" s="265"/>
      <c r="T247" s="265">
        <v>150000</v>
      </c>
      <c r="U247" s="254"/>
      <c r="V247" s="254"/>
    </row>
    <row r="248" spans="1:22" hidden="1" x14ac:dyDescent="0.25">
      <c r="A248" s="254"/>
      <c r="B248" s="639" t="s">
        <v>406</v>
      </c>
      <c r="C248" s="639" t="s">
        <v>331</v>
      </c>
      <c r="D248" s="638"/>
      <c r="E248" s="640" t="s">
        <v>79</v>
      </c>
      <c r="F248" s="640"/>
      <c r="G248" s="254"/>
      <c r="H248" s="254"/>
      <c r="I248" s="263">
        <f t="shared" ref="I248" si="151">SUM(I249:I251)</f>
        <v>5750000</v>
      </c>
      <c r="J248" s="254"/>
      <c r="K248" s="254"/>
      <c r="L248" s="254"/>
      <c r="M248" s="254"/>
      <c r="N248" s="263">
        <f t="shared" ref="N248:T248" si="152">SUM(N249:N251)</f>
        <v>5250000</v>
      </c>
      <c r="O248" s="236">
        <f t="shared" si="126"/>
        <v>91.304347826086953</v>
      </c>
      <c r="P248" s="263">
        <f t="shared" si="152"/>
        <v>0</v>
      </c>
      <c r="Q248" s="263">
        <f t="shared" si="152"/>
        <v>0</v>
      </c>
      <c r="R248" s="263">
        <f t="shared" si="152"/>
        <v>0</v>
      </c>
      <c r="S248" s="263">
        <f t="shared" si="152"/>
        <v>0</v>
      </c>
      <c r="T248" s="263">
        <f t="shared" si="152"/>
        <v>5250000</v>
      </c>
      <c r="U248" s="254"/>
      <c r="V248" s="254"/>
    </row>
    <row r="249" spans="1:22" ht="24" hidden="1" customHeight="1" x14ac:dyDescent="0.25">
      <c r="A249" s="254"/>
      <c r="B249" s="320" t="s">
        <v>406</v>
      </c>
      <c r="C249" s="320" t="s">
        <v>392</v>
      </c>
      <c r="D249" s="321"/>
      <c r="E249" s="641" t="s">
        <v>393</v>
      </c>
      <c r="F249" s="641"/>
      <c r="G249" s="254"/>
      <c r="H249" s="254"/>
      <c r="I249" s="265">
        <v>3100000</v>
      </c>
      <c r="J249" s="254"/>
      <c r="K249" s="254"/>
      <c r="L249" s="254"/>
      <c r="M249" s="254"/>
      <c r="N249" s="265">
        <v>3100000</v>
      </c>
      <c r="O249" s="236">
        <f t="shared" si="126"/>
        <v>100</v>
      </c>
      <c r="P249" s="265"/>
      <c r="Q249" s="265"/>
      <c r="R249" s="265"/>
      <c r="S249" s="265"/>
      <c r="T249" s="265">
        <v>3100000</v>
      </c>
      <c r="U249" s="254"/>
      <c r="V249" s="254"/>
    </row>
    <row r="250" spans="1:22" ht="0.75" hidden="1" customHeight="1" x14ac:dyDescent="0.25">
      <c r="A250" s="254"/>
      <c r="B250" s="320" t="s">
        <v>406</v>
      </c>
      <c r="C250" s="320" t="s">
        <v>379</v>
      </c>
      <c r="D250" s="321"/>
      <c r="E250" s="322" t="s">
        <v>380</v>
      </c>
      <c r="F250" s="322"/>
      <c r="G250" s="254"/>
      <c r="H250" s="254"/>
      <c r="I250" s="265">
        <v>0</v>
      </c>
      <c r="J250" s="254"/>
      <c r="K250" s="254"/>
      <c r="L250" s="254"/>
      <c r="M250" s="254"/>
      <c r="N250" s="265">
        <v>0</v>
      </c>
      <c r="O250" s="236" t="e">
        <f t="shared" si="126"/>
        <v>#DIV/0!</v>
      </c>
      <c r="P250" s="265"/>
      <c r="Q250" s="265"/>
      <c r="R250" s="265"/>
      <c r="S250" s="265"/>
      <c r="T250" s="265">
        <v>0</v>
      </c>
      <c r="U250" s="254"/>
      <c r="V250" s="254"/>
    </row>
    <row r="251" spans="1:22" hidden="1" x14ac:dyDescent="0.25">
      <c r="A251" s="254"/>
      <c r="B251" s="320" t="s">
        <v>406</v>
      </c>
      <c r="C251" s="320" t="s">
        <v>358</v>
      </c>
      <c r="D251" s="321"/>
      <c r="E251" s="322" t="s">
        <v>875</v>
      </c>
      <c r="F251" s="322"/>
      <c r="G251" s="254"/>
      <c r="H251" s="254"/>
      <c r="I251" s="265">
        <v>2650000</v>
      </c>
      <c r="J251" s="254"/>
      <c r="K251" s="254"/>
      <c r="L251" s="254"/>
      <c r="M251" s="254"/>
      <c r="N251" s="265">
        <v>2150000</v>
      </c>
      <c r="O251" s="236">
        <f t="shared" si="126"/>
        <v>81.132075471698116</v>
      </c>
      <c r="P251" s="265"/>
      <c r="Q251" s="265"/>
      <c r="R251" s="265"/>
      <c r="S251" s="265"/>
      <c r="T251" s="265">
        <f>N251</f>
        <v>2150000</v>
      </c>
      <c r="U251" s="254"/>
      <c r="V251" s="254"/>
    </row>
    <row r="252" spans="1:22" hidden="1" x14ac:dyDescent="0.25">
      <c r="A252" s="254"/>
      <c r="B252" s="639" t="s">
        <v>406</v>
      </c>
      <c r="C252" s="639" t="s">
        <v>408</v>
      </c>
      <c r="D252" s="638"/>
      <c r="E252" s="640" t="s">
        <v>81</v>
      </c>
      <c r="F252" s="640"/>
      <c r="G252" s="254"/>
      <c r="H252" s="254"/>
      <c r="I252" s="263">
        <f t="shared" ref="I252" si="153">SUM(I253)</f>
        <v>1500000</v>
      </c>
      <c r="J252" s="254"/>
      <c r="K252" s="254"/>
      <c r="L252" s="254"/>
      <c r="M252" s="254"/>
      <c r="N252" s="263">
        <f t="shared" ref="N252:T252" si="154">SUM(N253)</f>
        <v>750000</v>
      </c>
      <c r="O252" s="236">
        <f t="shared" si="126"/>
        <v>50</v>
      </c>
      <c r="P252" s="263">
        <f t="shared" si="154"/>
        <v>0</v>
      </c>
      <c r="Q252" s="263">
        <f t="shared" si="154"/>
        <v>0</v>
      </c>
      <c r="R252" s="263">
        <f t="shared" si="154"/>
        <v>0</v>
      </c>
      <c r="S252" s="263">
        <f t="shared" si="154"/>
        <v>0</v>
      </c>
      <c r="T252" s="263">
        <f t="shared" si="154"/>
        <v>750000</v>
      </c>
      <c r="U252" s="254"/>
      <c r="V252" s="254"/>
    </row>
    <row r="253" spans="1:22" hidden="1" x14ac:dyDescent="0.25">
      <c r="A253" s="254"/>
      <c r="B253" s="320" t="s">
        <v>406</v>
      </c>
      <c r="C253" s="320" t="s">
        <v>409</v>
      </c>
      <c r="D253" s="321"/>
      <c r="E253" s="641" t="s">
        <v>410</v>
      </c>
      <c r="F253" s="641"/>
      <c r="G253" s="254"/>
      <c r="H253" s="254"/>
      <c r="I253" s="265">
        <v>1500000</v>
      </c>
      <c r="J253" s="254"/>
      <c r="K253" s="254"/>
      <c r="L253" s="254"/>
      <c r="M253" s="254"/>
      <c r="N253" s="265">
        <v>750000</v>
      </c>
      <c r="O253" s="236">
        <f t="shared" si="126"/>
        <v>50</v>
      </c>
      <c r="P253" s="265"/>
      <c r="Q253" s="265"/>
      <c r="R253" s="265"/>
      <c r="S253" s="265"/>
      <c r="T253" s="265">
        <f>N253</f>
        <v>750000</v>
      </c>
      <c r="U253" s="254"/>
      <c r="V253" s="254"/>
    </row>
    <row r="254" spans="1:22" ht="14.25" hidden="1" customHeight="1" x14ac:dyDescent="0.25">
      <c r="A254" s="254"/>
      <c r="B254" s="320"/>
      <c r="C254" s="320"/>
      <c r="D254" s="321"/>
      <c r="E254" s="322"/>
      <c r="F254" s="322"/>
      <c r="G254" s="254"/>
      <c r="H254" s="254"/>
      <c r="I254" s="265"/>
      <c r="J254" s="254"/>
      <c r="K254" s="254"/>
      <c r="L254" s="254"/>
      <c r="M254" s="254"/>
      <c r="N254" s="265"/>
      <c r="O254" s="236"/>
      <c r="P254" s="265"/>
      <c r="Q254" s="265"/>
      <c r="R254" s="265"/>
      <c r="S254" s="265"/>
      <c r="T254" s="265"/>
      <c r="U254" s="254"/>
      <c r="V254" s="254"/>
    </row>
    <row r="255" spans="1:22" ht="22.5" hidden="1" x14ac:dyDescent="0.25">
      <c r="A255" s="254"/>
      <c r="B255" s="635" t="s">
        <v>411</v>
      </c>
      <c r="C255" s="644"/>
      <c r="D255" s="634"/>
      <c r="E255" s="646" t="s">
        <v>876</v>
      </c>
      <c r="F255" s="646"/>
      <c r="G255" s="254"/>
      <c r="H255" s="254"/>
      <c r="I255" s="258">
        <f>I256</f>
        <v>0</v>
      </c>
      <c r="J255" s="254"/>
      <c r="K255" s="254"/>
      <c r="L255" s="254"/>
      <c r="M255" s="254"/>
      <c r="N255" s="258">
        <f>N256</f>
        <v>0</v>
      </c>
      <c r="O255" s="236" t="e">
        <f t="shared" si="126"/>
        <v>#DIV/0!</v>
      </c>
      <c r="P255" s="258">
        <f t="shared" ref="P255:T257" si="155">P256</f>
        <v>0</v>
      </c>
      <c r="Q255" s="258">
        <f t="shared" si="155"/>
        <v>0</v>
      </c>
      <c r="R255" s="258">
        <f t="shared" si="155"/>
        <v>0</v>
      </c>
      <c r="S255" s="258">
        <f t="shared" si="155"/>
        <v>0</v>
      </c>
      <c r="T255" s="258">
        <f t="shared" si="155"/>
        <v>0</v>
      </c>
      <c r="U255" s="254"/>
      <c r="V255" s="254"/>
    </row>
    <row r="256" spans="1:22" hidden="1" x14ac:dyDescent="0.25">
      <c r="A256" s="254"/>
      <c r="B256" s="635" t="s">
        <v>411</v>
      </c>
      <c r="C256" s="635" t="s">
        <v>320</v>
      </c>
      <c r="D256" s="634"/>
      <c r="E256" s="646" t="s">
        <v>65</v>
      </c>
      <c r="F256" s="646"/>
      <c r="G256" s="254"/>
      <c r="H256" s="254"/>
      <c r="I256" s="258">
        <f>I257</f>
        <v>0</v>
      </c>
      <c r="J256" s="254"/>
      <c r="K256" s="254"/>
      <c r="L256" s="254"/>
      <c r="M256" s="254"/>
      <c r="N256" s="258">
        <f>N257</f>
        <v>0</v>
      </c>
      <c r="O256" s="236" t="e">
        <f t="shared" si="126"/>
        <v>#DIV/0!</v>
      </c>
      <c r="P256" s="258">
        <f t="shared" si="155"/>
        <v>0</v>
      </c>
      <c r="Q256" s="258">
        <f t="shared" si="155"/>
        <v>0</v>
      </c>
      <c r="R256" s="258">
        <f t="shared" si="155"/>
        <v>0</v>
      </c>
      <c r="S256" s="258">
        <f t="shared" si="155"/>
        <v>0</v>
      </c>
      <c r="T256" s="258">
        <f t="shared" si="155"/>
        <v>0</v>
      </c>
      <c r="U256" s="254"/>
      <c r="V256" s="254"/>
    </row>
    <row r="257" spans="1:22" ht="38.25" hidden="1" x14ac:dyDescent="0.25">
      <c r="A257" s="254"/>
      <c r="B257" s="639" t="s">
        <v>411</v>
      </c>
      <c r="C257" s="639" t="s">
        <v>412</v>
      </c>
      <c r="D257" s="638"/>
      <c r="E257" s="642" t="s">
        <v>877</v>
      </c>
      <c r="F257" s="642"/>
      <c r="G257" s="254"/>
      <c r="H257" s="254"/>
      <c r="I257" s="263">
        <f>I258</f>
        <v>0</v>
      </c>
      <c r="J257" s="254"/>
      <c r="K257" s="254"/>
      <c r="L257" s="254"/>
      <c r="M257" s="254"/>
      <c r="N257" s="263">
        <f>N258</f>
        <v>0</v>
      </c>
      <c r="O257" s="236" t="e">
        <f t="shared" si="126"/>
        <v>#DIV/0!</v>
      </c>
      <c r="P257" s="263">
        <f t="shared" si="155"/>
        <v>0</v>
      </c>
      <c r="Q257" s="263">
        <f t="shared" si="155"/>
        <v>0</v>
      </c>
      <c r="R257" s="263">
        <f t="shared" si="155"/>
        <v>0</v>
      </c>
      <c r="S257" s="263">
        <f t="shared" si="155"/>
        <v>0</v>
      </c>
      <c r="T257" s="263">
        <f t="shared" si="155"/>
        <v>0</v>
      </c>
      <c r="U257" s="254"/>
      <c r="V257" s="254"/>
    </row>
    <row r="258" spans="1:22" ht="25.5" hidden="1" x14ac:dyDescent="0.25">
      <c r="A258" s="254"/>
      <c r="B258" s="320" t="s">
        <v>411</v>
      </c>
      <c r="C258" s="320" t="s">
        <v>414</v>
      </c>
      <c r="D258" s="321"/>
      <c r="E258" s="641" t="s">
        <v>415</v>
      </c>
      <c r="F258" s="641"/>
      <c r="G258" s="254"/>
      <c r="H258" s="254"/>
      <c r="I258" s="265">
        <v>0</v>
      </c>
      <c r="J258" s="254"/>
      <c r="K258" s="254"/>
      <c r="L258" s="254"/>
      <c r="M258" s="254"/>
      <c r="N258" s="265">
        <v>0</v>
      </c>
      <c r="O258" s="236" t="e">
        <f t="shared" si="126"/>
        <v>#DIV/0!</v>
      </c>
      <c r="P258" s="265">
        <v>0</v>
      </c>
      <c r="Q258" s="265">
        <v>0</v>
      </c>
      <c r="R258" s="265">
        <v>0</v>
      </c>
      <c r="S258" s="265">
        <v>0</v>
      </c>
      <c r="T258" s="265">
        <v>0</v>
      </c>
      <c r="U258" s="254"/>
      <c r="V258" s="254"/>
    </row>
    <row r="259" spans="1:22" hidden="1" x14ac:dyDescent="0.25">
      <c r="A259" s="254"/>
      <c r="B259" s="320"/>
      <c r="C259" s="320"/>
      <c r="D259" s="321"/>
      <c r="E259" s="322"/>
      <c r="F259" s="322"/>
      <c r="G259" s="254"/>
      <c r="H259" s="254"/>
      <c r="I259" s="265"/>
      <c r="J259" s="254"/>
      <c r="K259" s="254"/>
      <c r="L259" s="254"/>
      <c r="M259" s="254"/>
      <c r="N259" s="265"/>
      <c r="O259" s="236"/>
      <c r="P259" s="265"/>
      <c r="Q259" s="265"/>
      <c r="R259" s="265"/>
      <c r="S259" s="265"/>
      <c r="T259" s="265"/>
      <c r="U259" s="254"/>
      <c r="V259" s="254"/>
    </row>
    <row r="260" spans="1:22" ht="12.75" customHeight="1" x14ac:dyDescent="0.25">
      <c r="A260" s="254"/>
      <c r="B260" s="635" t="s">
        <v>416</v>
      </c>
      <c r="C260" s="644"/>
      <c r="D260" s="636" t="s">
        <v>96</v>
      </c>
      <c r="E260" s="634"/>
      <c r="F260" s="634"/>
      <c r="G260" s="254"/>
      <c r="H260" s="254"/>
      <c r="I260" s="258">
        <f t="shared" ref="I260" si="156">I261+I278</f>
        <v>67187118</v>
      </c>
      <c r="J260" s="254"/>
      <c r="K260" s="254"/>
      <c r="L260" s="254"/>
      <c r="M260" s="254"/>
      <c r="N260" s="258">
        <f t="shared" ref="N260:T260" si="157">N261+N278</f>
        <v>19293908</v>
      </c>
      <c r="O260" s="236">
        <f t="shared" si="126"/>
        <v>28.716677503565492</v>
      </c>
      <c r="P260" s="258">
        <f t="shared" si="157"/>
        <v>0</v>
      </c>
      <c r="Q260" s="258">
        <f t="shared" si="157"/>
        <v>975000</v>
      </c>
      <c r="R260" s="258">
        <f t="shared" si="157"/>
        <v>582000</v>
      </c>
      <c r="S260" s="258">
        <f t="shared" si="157"/>
        <v>3709658</v>
      </c>
      <c r="T260" s="258">
        <f t="shared" si="157"/>
        <v>14027250</v>
      </c>
      <c r="U260" s="254"/>
      <c r="V260" s="254"/>
    </row>
    <row r="261" spans="1:22" ht="22.5" x14ac:dyDescent="0.25">
      <c r="A261" s="254"/>
      <c r="B261" s="635" t="s">
        <v>417</v>
      </c>
      <c r="C261" s="644"/>
      <c r="D261" s="634"/>
      <c r="E261" s="646" t="s">
        <v>418</v>
      </c>
      <c r="F261" s="646" t="s">
        <v>1923</v>
      </c>
      <c r="G261" s="254"/>
      <c r="H261" s="254"/>
      <c r="I261" s="258">
        <f t="shared" ref="I261" si="158">I262</f>
        <v>62475000</v>
      </c>
      <c r="J261" s="254"/>
      <c r="K261" s="254"/>
      <c r="L261" s="254"/>
      <c r="M261" s="254"/>
      <c r="N261" s="258">
        <f t="shared" ref="N261:T261" si="159">N262</f>
        <v>15002250</v>
      </c>
      <c r="O261" s="236">
        <f t="shared" si="126"/>
        <v>24.013205282112846</v>
      </c>
      <c r="P261" s="258">
        <f t="shared" si="159"/>
        <v>0</v>
      </c>
      <c r="Q261" s="258">
        <f t="shared" si="159"/>
        <v>975000</v>
      </c>
      <c r="R261" s="258">
        <f t="shared" si="159"/>
        <v>0</v>
      </c>
      <c r="S261" s="258">
        <f t="shared" si="159"/>
        <v>0</v>
      </c>
      <c r="T261" s="258">
        <f t="shared" si="159"/>
        <v>14027250</v>
      </c>
      <c r="U261" s="254"/>
      <c r="V261" s="254"/>
    </row>
    <row r="262" spans="1:22" hidden="1" x14ac:dyDescent="0.25">
      <c r="A262" s="254"/>
      <c r="B262" s="635" t="s">
        <v>417</v>
      </c>
      <c r="C262" s="635" t="s">
        <v>320</v>
      </c>
      <c r="D262" s="634"/>
      <c r="E262" s="646" t="s">
        <v>65</v>
      </c>
      <c r="F262" s="646"/>
      <c r="G262" s="254"/>
      <c r="H262" s="254"/>
      <c r="I262" s="258">
        <f t="shared" ref="I262" si="160">I263+I267+I270+I272+I275</f>
        <v>62475000</v>
      </c>
      <c r="J262" s="254"/>
      <c r="K262" s="254"/>
      <c r="L262" s="254"/>
      <c r="M262" s="254"/>
      <c r="N262" s="258">
        <f t="shared" ref="N262:T262" si="161">N263+N267+N270+N272+N275</f>
        <v>15002250</v>
      </c>
      <c r="O262" s="236">
        <f t="shared" si="126"/>
        <v>24.013205282112846</v>
      </c>
      <c r="P262" s="258">
        <f t="shared" si="161"/>
        <v>0</v>
      </c>
      <c r="Q262" s="258">
        <f t="shared" si="161"/>
        <v>975000</v>
      </c>
      <c r="R262" s="258">
        <f t="shared" si="161"/>
        <v>0</v>
      </c>
      <c r="S262" s="258">
        <f t="shared" si="161"/>
        <v>0</v>
      </c>
      <c r="T262" s="258">
        <f t="shared" si="161"/>
        <v>14027250</v>
      </c>
      <c r="U262" s="254"/>
      <c r="V262" s="254"/>
    </row>
    <row r="263" spans="1:22" hidden="1" x14ac:dyDescent="0.25">
      <c r="A263" s="254"/>
      <c r="B263" s="639" t="s">
        <v>417</v>
      </c>
      <c r="C263" s="639" t="s">
        <v>321</v>
      </c>
      <c r="D263" s="638"/>
      <c r="E263" s="642" t="s">
        <v>322</v>
      </c>
      <c r="F263" s="642"/>
      <c r="G263" s="254"/>
      <c r="H263" s="254"/>
      <c r="I263" s="263">
        <f t="shared" ref="I263" si="162">SUM(I264:I266)</f>
        <v>15450000</v>
      </c>
      <c r="J263" s="254"/>
      <c r="K263" s="254"/>
      <c r="L263" s="254"/>
      <c r="M263" s="254"/>
      <c r="N263" s="263">
        <f t="shared" ref="N263:T263" si="163">SUM(N264:N266)</f>
        <v>1545000</v>
      </c>
      <c r="O263" s="236">
        <f t="shared" si="126"/>
        <v>10</v>
      </c>
      <c r="P263" s="263">
        <f t="shared" si="163"/>
        <v>0</v>
      </c>
      <c r="Q263" s="263">
        <f t="shared" si="163"/>
        <v>0</v>
      </c>
      <c r="R263" s="263">
        <f t="shared" si="163"/>
        <v>0</v>
      </c>
      <c r="S263" s="263">
        <f t="shared" si="163"/>
        <v>0</v>
      </c>
      <c r="T263" s="263">
        <f t="shared" si="163"/>
        <v>1545000</v>
      </c>
      <c r="U263" s="254"/>
      <c r="V263" s="254"/>
    </row>
    <row r="264" spans="1:22" hidden="1" x14ac:dyDescent="0.25">
      <c r="A264" s="254"/>
      <c r="B264" s="320" t="s">
        <v>417</v>
      </c>
      <c r="C264" s="320" t="s">
        <v>323</v>
      </c>
      <c r="D264" s="321"/>
      <c r="E264" s="641" t="s">
        <v>324</v>
      </c>
      <c r="F264" s="641"/>
      <c r="G264" s="254"/>
      <c r="H264" s="254"/>
      <c r="I264" s="265">
        <v>3600000</v>
      </c>
      <c r="J264" s="254"/>
      <c r="K264" s="254"/>
      <c r="L264" s="254"/>
      <c r="M264" s="254"/>
      <c r="N264" s="265"/>
      <c r="O264" s="236">
        <f t="shared" si="126"/>
        <v>0</v>
      </c>
      <c r="P264" s="265"/>
      <c r="Q264" s="265"/>
      <c r="R264" s="265"/>
      <c r="S264" s="265"/>
      <c r="T264" s="265"/>
      <c r="U264" s="254"/>
      <c r="V264" s="254"/>
    </row>
    <row r="265" spans="1:22" hidden="1" x14ac:dyDescent="0.25">
      <c r="A265" s="254"/>
      <c r="B265" s="320" t="s">
        <v>417</v>
      </c>
      <c r="C265" s="320" t="s">
        <v>327</v>
      </c>
      <c r="D265" s="321"/>
      <c r="E265" s="641" t="s">
        <v>328</v>
      </c>
      <c r="F265" s="641"/>
      <c r="G265" s="254"/>
      <c r="H265" s="254"/>
      <c r="I265" s="265">
        <v>650000</v>
      </c>
      <c r="J265" s="254"/>
      <c r="K265" s="254"/>
      <c r="L265" s="254"/>
      <c r="M265" s="254"/>
      <c r="N265" s="265"/>
      <c r="O265" s="236">
        <f t="shared" si="126"/>
        <v>0</v>
      </c>
      <c r="P265" s="265"/>
      <c r="Q265" s="265"/>
      <c r="R265" s="265"/>
      <c r="S265" s="265"/>
      <c r="T265" s="265"/>
      <c r="U265" s="254"/>
      <c r="V265" s="254"/>
    </row>
    <row r="266" spans="1:22" ht="15" hidden="1" customHeight="1" x14ac:dyDescent="0.25">
      <c r="A266" s="254"/>
      <c r="B266" s="320" t="s">
        <v>417</v>
      </c>
      <c r="C266" s="320" t="s">
        <v>329</v>
      </c>
      <c r="D266" s="321"/>
      <c r="E266" s="641" t="s">
        <v>330</v>
      </c>
      <c r="F266" s="641"/>
      <c r="G266" s="254"/>
      <c r="H266" s="254"/>
      <c r="I266" s="265">
        <v>11200000</v>
      </c>
      <c r="J266" s="254"/>
      <c r="K266" s="254"/>
      <c r="L266" s="254"/>
      <c r="M266" s="254"/>
      <c r="N266" s="265">
        <v>1545000</v>
      </c>
      <c r="O266" s="236">
        <f t="shared" si="126"/>
        <v>13.794642857142858</v>
      </c>
      <c r="P266" s="265"/>
      <c r="Q266" s="265"/>
      <c r="R266" s="265"/>
      <c r="S266" s="265"/>
      <c r="T266" s="265">
        <f>N266</f>
        <v>1545000</v>
      </c>
      <c r="U266" s="254"/>
      <c r="V266" s="254"/>
    </row>
    <row r="267" spans="1:22" hidden="1" x14ac:dyDescent="0.25">
      <c r="A267" s="254"/>
      <c r="B267" s="639" t="s">
        <v>417</v>
      </c>
      <c r="C267" s="639" t="s">
        <v>331</v>
      </c>
      <c r="D267" s="638"/>
      <c r="E267" s="642" t="s">
        <v>79</v>
      </c>
      <c r="F267" s="642"/>
      <c r="G267" s="254"/>
      <c r="H267" s="254"/>
      <c r="I267" s="263">
        <f t="shared" ref="I267" si="164">SUM(I268:I269)</f>
        <v>19575000</v>
      </c>
      <c r="J267" s="254"/>
      <c r="K267" s="254"/>
      <c r="L267" s="254"/>
      <c r="M267" s="254"/>
      <c r="N267" s="263">
        <f t="shared" ref="N267:T267" si="165">SUM(N268:N269)</f>
        <v>975000</v>
      </c>
      <c r="O267" s="236">
        <f t="shared" si="126"/>
        <v>4.980842911877394</v>
      </c>
      <c r="P267" s="263">
        <f t="shared" si="165"/>
        <v>0</v>
      </c>
      <c r="Q267" s="263">
        <f t="shared" si="165"/>
        <v>975000</v>
      </c>
      <c r="R267" s="263">
        <f t="shared" si="165"/>
        <v>0</v>
      </c>
      <c r="S267" s="263">
        <f t="shared" si="165"/>
        <v>0</v>
      </c>
      <c r="T267" s="263">
        <f t="shared" si="165"/>
        <v>0</v>
      </c>
      <c r="U267" s="254"/>
      <c r="V267" s="254"/>
    </row>
    <row r="268" spans="1:22" ht="25.5" hidden="1" x14ac:dyDescent="0.25">
      <c r="A268" s="254"/>
      <c r="B268" s="320" t="s">
        <v>417</v>
      </c>
      <c r="C268" s="320" t="s">
        <v>392</v>
      </c>
      <c r="D268" s="321"/>
      <c r="E268" s="641" t="s">
        <v>393</v>
      </c>
      <c r="F268" s="641"/>
      <c r="G268" s="254"/>
      <c r="H268" s="254"/>
      <c r="I268" s="265">
        <v>4275000</v>
      </c>
      <c r="J268" s="254"/>
      <c r="K268" s="254"/>
      <c r="L268" s="254"/>
      <c r="M268" s="254"/>
      <c r="N268" s="265">
        <v>975000</v>
      </c>
      <c r="O268" s="236">
        <f t="shared" si="126"/>
        <v>22.807017543859647</v>
      </c>
      <c r="P268" s="265"/>
      <c r="Q268" s="265">
        <f>N268</f>
        <v>975000</v>
      </c>
      <c r="R268" s="265"/>
      <c r="S268" s="265"/>
      <c r="T268" s="265"/>
      <c r="U268" s="254"/>
      <c r="V268" s="254"/>
    </row>
    <row r="269" spans="1:22" hidden="1" x14ac:dyDescent="0.25">
      <c r="A269" s="254"/>
      <c r="B269" s="320" t="s">
        <v>417</v>
      </c>
      <c r="C269" s="320" t="s">
        <v>379</v>
      </c>
      <c r="D269" s="321"/>
      <c r="E269" s="641" t="s">
        <v>380</v>
      </c>
      <c r="F269" s="641"/>
      <c r="G269" s="254"/>
      <c r="H269" s="254"/>
      <c r="I269" s="265">
        <v>15300000</v>
      </c>
      <c r="J269" s="254"/>
      <c r="K269" s="254"/>
      <c r="L269" s="254"/>
      <c r="M269" s="254"/>
      <c r="N269" s="265"/>
      <c r="O269" s="236">
        <f t="shared" si="126"/>
        <v>0</v>
      </c>
      <c r="P269" s="265"/>
      <c r="Q269" s="265"/>
      <c r="R269" s="265"/>
      <c r="S269" s="265"/>
      <c r="T269" s="265"/>
      <c r="U269" s="254"/>
      <c r="V269" s="254"/>
    </row>
    <row r="270" spans="1:22" hidden="1" x14ac:dyDescent="0.25">
      <c r="A270" s="254"/>
      <c r="B270" s="639" t="s">
        <v>417</v>
      </c>
      <c r="C270" s="639" t="s">
        <v>334</v>
      </c>
      <c r="D270" s="638"/>
      <c r="E270" s="642" t="s">
        <v>141</v>
      </c>
      <c r="F270" s="642"/>
      <c r="G270" s="254"/>
      <c r="H270" s="254"/>
      <c r="I270" s="263">
        <f t="shared" ref="I270" si="166">SUM(I271)</f>
        <v>2400000</v>
      </c>
      <c r="J270" s="254"/>
      <c r="K270" s="254"/>
      <c r="L270" s="254"/>
      <c r="M270" s="254"/>
      <c r="N270" s="263">
        <f t="shared" ref="N270:T270" si="167">SUM(N271)</f>
        <v>0</v>
      </c>
      <c r="O270" s="236">
        <f t="shared" si="126"/>
        <v>0</v>
      </c>
      <c r="P270" s="263">
        <f t="shared" si="167"/>
        <v>0</v>
      </c>
      <c r="Q270" s="263">
        <f t="shared" si="167"/>
        <v>0</v>
      </c>
      <c r="R270" s="263">
        <f t="shared" si="167"/>
        <v>0</v>
      </c>
      <c r="S270" s="263">
        <f t="shared" si="167"/>
        <v>0</v>
      </c>
      <c r="T270" s="263">
        <f t="shared" si="167"/>
        <v>0</v>
      </c>
      <c r="U270" s="254"/>
      <c r="V270" s="254"/>
    </row>
    <row r="271" spans="1:22" ht="25.5" hidden="1" x14ac:dyDescent="0.25">
      <c r="A271" s="254"/>
      <c r="B271" s="320" t="s">
        <v>417</v>
      </c>
      <c r="C271" s="320" t="s">
        <v>335</v>
      </c>
      <c r="D271" s="321"/>
      <c r="E271" s="641" t="s">
        <v>336</v>
      </c>
      <c r="F271" s="641"/>
      <c r="G271" s="254"/>
      <c r="H271" s="254"/>
      <c r="I271" s="265">
        <v>2400000</v>
      </c>
      <c r="J271" s="254"/>
      <c r="K271" s="254"/>
      <c r="L271" s="254"/>
      <c r="M271" s="254"/>
      <c r="N271" s="265"/>
      <c r="O271" s="236">
        <f t="shared" si="126"/>
        <v>0</v>
      </c>
      <c r="P271" s="265"/>
      <c r="Q271" s="265"/>
      <c r="R271" s="265"/>
      <c r="S271" s="265"/>
      <c r="T271" s="265"/>
      <c r="U271" s="254"/>
      <c r="V271" s="254"/>
    </row>
    <row r="272" spans="1:22" hidden="1" x14ac:dyDescent="0.25">
      <c r="A272" s="254"/>
      <c r="B272" s="639" t="s">
        <v>417</v>
      </c>
      <c r="C272" s="639" t="s">
        <v>408</v>
      </c>
      <c r="D272" s="638"/>
      <c r="E272" s="642" t="s">
        <v>81</v>
      </c>
      <c r="F272" s="642"/>
      <c r="G272" s="254"/>
      <c r="H272" s="254"/>
      <c r="I272" s="263">
        <f t="shared" ref="I272" si="168">SUM(I273:I274)</f>
        <v>2700000</v>
      </c>
      <c r="J272" s="254"/>
      <c r="K272" s="254"/>
      <c r="L272" s="254"/>
      <c r="M272" s="254"/>
      <c r="N272" s="263">
        <f t="shared" ref="N272:T272" si="169">SUM(N273:N274)</f>
        <v>0</v>
      </c>
      <c r="O272" s="236">
        <f t="shared" si="126"/>
        <v>0</v>
      </c>
      <c r="P272" s="263">
        <f t="shared" si="169"/>
        <v>0</v>
      </c>
      <c r="Q272" s="263">
        <f t="shared" si="169"/>
        <v>0</v>
      </c>
      <c r="R272" s="263">
        <f t="shared" si="169"/>
        <v>0</v>
      </c>
      <c r="S272" s="263">
        <f t="shared" si="169"/>
        <v>0</v>
      </c>
      <c r="T272" s="263">
        <f t="shared" si="169"/>
        <v>0</v>
      </c>
      <c r="U272" s="254"/>
      <c r="V272" s="254"/>
    </row>
    <row r="273" spans="1:22" hidden="1" x14ac:dyDescent="0.25">
      <c r="A273" s="254"/>
      <c r="B273" s="320" t="s">
        <v>417</v>
      </c>
      <c r="C273" s="320" t="s">
        <v>409</v>
      </c>
      <c r="D273" s="321"/>
      <c r="E273" s="641" t="s">
        <v>410</v>
      </c>
      <c r="F273" s="641"/>
      <c r="G273" s="254"/>
      <c r="H273" s="254"/>
      <c r="I273" s="265">
        <v>750000</v>
      </c>
      <c r="J273" s="254"/>
      <c r="K273" s="254"/>
      <c r="L273" s="254"/>
      <c r="M273" s="254"/>
      <c r="N273" s="265"/>
      <c r="O273" s="236">
        <f t="shared" si="126"/>
        <v>0</v>
      </c>
      <c r="P273" s="265"/>
      <c r="Q273" s="265"/>
      <c r="R273" s="265"/>
      <c r="S273" s="265"/>
      <c r="T273" s="265"/>
      <c r="U273" s="254"/>
      <c r="V273" s="254"/>
    </row>
    <row r="274" spans="1:22" hidden="1" x14ac:dyDescent="0.25">
      <c r="A274" s="254"/>
      <c r="B274" s="320" t="s">
        <v>417</v>
      </c>
      <c r="C274" s="320" t="s">
        <v>419</v>
      </c>
      <c r="D274" s="321"/>
      <c r="E274" s="641" t="s">
        <v>420</v>
      </c>
      <c r="F274" s="641"/>
      <c r="G274" s="254"/>
      <c r="H274" s="254"/>
      <c r="I274" s="265">
        <v>1950000</v>
      </c>
      <c r="J274" s="254"/>
      <c r="K274" s="254"/>
      <c r="L274" s="254"/>
      <c r="M274" s="254"/>
      <c r="N274" s="265"/>
      <c r="O274" s="236">
        <f t="shared" si="126"/>
        <v>0</v>
      </c>
      <c r="P274" s="265"/>
      <c r="Q274" s="265"/>
      <c r="R274" s="265"/>
      <c r="S274" s="265"/>
      <c r="T274" s="265"/>
      <c r="U274" s="254"/>
      <c r="V274" s="254"/>
    </row>
    <row r="275" spans="1:22" ht="25.5" hidden="1" x14ac:dyDescent="0.25">
      <c r="A275" s="254"/>
      <c r="B275" s="639" t="s">
        <v>417</v>
      </c>
      <c r="C275" s="639" t="s">
        <v>412</v>
      </c>
      <c r="D275" s="638"/>
      <c r="E275" s="642" t="s">
        <v>413</v>
      </c>
      <c r="F275" s="642"/>
      <c r="G275" s="254"/>
      <c r="H275" s="254"/>
      <c r="I275" s="263">
        <f t="shared" ref="I275" si="170">SUM(I276)</f>
        <v>22350000</v>
      </c>
      <c r="J275" s="254"/>
      <c r="K275" s="254"/>
      <c r="L275" s="254"/>
      <c r="M275" s="254"/>
      <c r="N275" s="263">
        <f t="shared" ref="N275:T275" si="171">SUM(N276)</f>
        <v>12482250</v>
      </c>
      <c r="O275" s="236">
        <f t="shared" si="126"/>
        <v>55.848993288590606</v>
      </c>
      <c r="P275" s="263">
        <f t="shared" si="171"/>
        <v>0</v>
      </c>
      <c r="Q275" s="263">
        <f t="shared" si="171"/>
        <v>0</v>
      </c>
      <c r="R275" s="263">
        <f t="shared" si="171"/>
        <v>0</v>
      </c>
      <c r="S275" s="263">
        <f t="shared" si="171"/>
        <v>0</v>
      </c>
      <c r="T275" s="263">
        <f t="shared" si="171"/>
        <v>12482250</v>
      </c>
      <c r="U275" s="254"/>
      <c r="V275" s="254"/>
    </row>
    <row r="276" spans="1:22" ht="25.5" hidden="1" x14ac:dyDescent="0.25">
      <c r="A276" s="254"/>
      <c r="B276" s="320" t="s">
        <v>417</v>
      </c>
      <c r="C276" s="320" t="s">
        <v>414</v>
      </c>
      <c r="D276" s="321"/>
      <c r="E276" s="641" t="s">
        <v>415</v>
      </c>
      <c r="F276" s="641"/>
      <c r="G276" s="254"/>
      <c r="H276" s="254"/>
      <c r="I276" s="265">
        <v>22350000</v>
      </c>
      <c r="J276" s="254"/>
      <c r="K276" s="254"/>
      <c r="L276" s="254"/>
      <c r="M276" s="254"/>
      <c r="N276" s="265">
        <v>12482250</v>
      </c>
      <c r="O276" s="236">
        <f t="shared" si="126"/>
        <v>55.848993288590606</v>
      </c>
      <c r="P276" s="265"/>
      <c r="Q276" s="265"/>
      <c r="R276" s="265"/>
      <c r="S276" s="265"/>
      <c r="T276" s="265">
        <f>N276</f>
        <v>12482250</v>
      </c>
      <c r="U276" s="254"/>
      <c r="V276" s="254"/>
    </row>
    <row r="277" spans="1:22" hidden="1" x14ac:dyDescent="0.25">
      <c r="A277" s="254"/>
      <c r="B277" s="320"/>
      <c r="C277" s="320"/>
      <c r="D277" s="321"/>
      <c r="E277" s="641"/>
      <c r="F277" s="641"/>
      <c r="G277" s="254"/>
      <c r="H277" s="254"/>
      <c r="I277" s="265"/>
      <c r="J277" s="254"/>
      <c r="K277" s="254"/>
      <c r="L277" s="254"/>
      <c r="M277" s="254"/>
      <c r="N277" s="265"/>
      <c r="O277" s="236"/>
      <c r="P277" s="265"/>
      <c r="Q277" s="265"/>
      <c r="R277" s="265"/>
      <c r="S277" s="265"/>
      <c r="T277" s="265"/>
      <c r="U277" s="254"/>
      <c r="V277" s="254"/>
    </row>
    <row r="278" spans="1:22" ht="33" customHeight="1" x14ac:dyDescent="0.25">
      <c r="A278" s="254"/>
      <c r="B278" s="635" t="s">
        <v>421</v>
      </c>
      <c r="C278" s="644"/>
      <c r="D278" s="634"/>
      <c r="E278" s="646" t="s">
        <v>422</v>
      </c>
      <c r="F278" s="646" t="s">
        <v>1924</v>
      </c>
      <c r="G278" s="254"/>
      <c r="H278" s="254"/>
      <c r="I278" s="258">
        <f t="shared" ref="I278" si="172">I279</f>
        <v>4712118</v>
      </c>
      <c r="J278" s="254"/>
      <c r="K278" s="254"/>
      <c r="L278" s="254"/>
      <c r="M278" s="254"/>
      <c r="N278" s="258">
        <f t="shared" ref="N278:T278" si="173">N279</f>
        <v>4291658</v>
      </c>
      <c r="O278" s="236">
        <f t="shared" si="126"/>
        <v>91.077048579853042</v>
      </c>
      <c r="P278" s="258">
        <f t="shared" si="173"/>
        <v>0</v>
      </c>
      <c r="Q278" s="258">
        <f t="shared" si="173"/>
        <v>0</v>
      </c>
      <c r="R278" s="258">
        <f t="shared" si="173"/>
        <v>582000</v>
      </c>
      <c r="S278" s="258">
        <f t="shared" si="173"/>
        <v>3709658</v>
      </c>
      <c r="T278" s="258">
        <f t="shared" si="173"/>
        <v>0</v>
      </c>
      <c r="U278" s="254"/>
      <c r="V278" s="254"/>
    </row>
    <row r="279" spans="1:22" hidden="1" x14ac:dyDescent="0.25">
      <c r="A279" s="254"/>
      <c r="B279" s="635" t="s">
        <v>421</v>
      </c>
      <c r="C279" s="635" t="s">
        <v>320</v>
      </c>
      <c r="D279" s="634"/>
      <c r="E279" s="646" t="s">
        <v>65</v>
      </c>
      <c r="F279" s="646"/>
      <c r="G279" s="254"/>
      <c r="H279" s="254"/>
      <c r="I279" s="258">
        <f t="shared" ref="I279" si="174">I280+I283</f>
        <v>4712118</v>
      </c>
      <c r="J279" s="254"/>
      <c r="K279" s="254"/>
      <c r="L279" s="254"/>
      <c r="M279" s="254"/>
      <c r="N279" s="258">
        <f t="shared" ref="N279:T279" si="175">N280+N283</f>
        <v>4291658</v>
      </c>
      <c r="O279" s="236">
        <f t="shared" si="126"/>
        <v>91.077048579853042</v>
      </c>
      <c r="P279" s="258">
        <f t="shared" si="175"/>
        <v>0</v>
      </c>
      <c r="Q279" s="258">
        <f t="shared" si="175"/>
        <v>0</v>
      </c>
      <c r="R279" s="258">
        <f t="shared" si="175"/>
        <v>582000</v>
      </c>
      <c r="S279" s="258">
        <f t="shared" si="175"/>
        <v>3709658</v>
      </c>
      <c r="T279" s="258">
        <f t="shared" si="175"/>
        <v>0</v>
      </c>
      <c r="U279" s="254"/>
      <c r="V279" s="254"/>
    </row>
    <row r="280" spans="1:22" hidden="1" x14ac:dyDescent="0.25">
      <c r="A280" s="254"/>
      <c r="B280" s="639" t="s">
        <v>421</v>
      </c>
      <c r="C280" s="639" t="s">
        <v>321</v>
      </c>
      <c r="D280" s="638"/>
      <c r="E280" s="642" t="s">
        <v>322</v>
      </c>
      <c r="F280" s="642"/>
      <c r="G280" s="254"/>
      <c r="H280" s="254"/>
      <c r="I280" s="263">
        <f>SUM(I281:I282)</f>
        <v>582118</v>
      </c>
      <c r="J280" s="254"/>
      <c r="K280" s="254"/>
      <c r="L280" s="254"/>
      <c r="M280" s="254"/>
      <c r="N280" s="263">
        <f>SUM(N281:N282)</f>
        <v>582000</v>
      </c>
      <c r="O280" s="236">
        <f t="shared" si="126"/>
        <v>99.979729195798797</v>
      </c>
      <c r="P280" s="263">
        <f t="shared" ref="P280:T280" si="176">SUM(P281:P282)</f>
        <v>0</v>
      </c>
      <c r="Q280" s="263">
        <f t="shared" si="176"/>
        <v>0</v>
      </c>
      <c r="R280" s="263">
        <f t="shared" si="176"/>
        <v>582000</v>
      </c>
      <c r="S280" s="263">
        <f t="shared" si="176"/>
        <v>0</v>
      </c>
      <c r="T280" s="263">
        <f t="shared" si="176"/>
        <v>0</v>
      </c>
      <c r="U280" s="254"/>
      <c r="V280" s="254"/>
    </row>
    <row r="281" spans="1:22" hidden="1" x14ac:dyDescent="0.25">
      <c r="A281" s="254"/>
      <c r="B281" s="320" t="s">
        <v>421</v>
      </c>
      <c r="C281" s="320" t="s">
        <v>327</v>
      </c>
      <c r="D281" s="321"/>
      <c r="E281" s="641" t="s">
        <v>328</v>
      </c>
      <c r="F281" s="641"/>
      <c r="G281" s="254"/>
      <c r="H281" s="254"/>
      <c r="I281" s="265">
        <v>102118</v>
      </c>
      <c r="J281" s="254"/>
      <c r="K281" s="254"/>
      <c r="L281" s="254"/>
      <c r="M281" s="254"/>
      <c r="N281" s="265">
        <v>102000</v>
      </c>
      <c r="O281" s="236">
        <f t="shared" si="126"/>
        <v>99.884447403983629</v>
      </c>
      <c r="P281" s="265"/>
      <c r="Q281" s="265"/>
      <c r="R281" s="265">
        <f>N281</f>
        <v>102000</v>
      </c>
      <c r="S281" s="265"/>
      <c r="T281" s="265"/>
      <c r="U281" s="254"/>
      <c r="V281" s="254"/>
    </row>
    <row r="282" spans="1:22" hidden="1" x14ac:dyDescent="0.25">
      <c r="A282" s="254"/>
      <c r="B282" s="320" t="s">
        <v>421</v>
      </c>
      <c r="C282" s="320" t="s">
        <v>329</v>
      </c>
      <c r="D282" s="321"/>
      <c r="E282" s="641" t="s">
        <v>330</v>
      </c>
      <c r="F282" s="641"/>
      <c r="G282" s="254"/>
      <c r="H282" s="254"/>
      <c r="I282" s="265">
        <v>480000</v>
      </c>
      <c r="J282" s="254"/>
      <c r="K282" s="254"/>
      <c r="L282" s="254"/>
      <c r="M282" s="254"/>
      <c r="N282" s="265">
        <v>480000</v>
      </c>
      <c r="O282" s="236">
        <f t="shared" ref="O282:O345" si="177">N282/I282*100</f>
        <v>100</v>
      </c>
      <c r="P282" s="265"/>
      <c r="Q282" s="265"/>
      <c r="R282" s="265">
        <v>480000</v>
      </c>
      <c r="S282" s="265"/>
      <c r="T282" s="265"/>
      <c r="U282" s="254"/>
      <c r="V282" s="254"/>
    </row>
    <row r="283" spans="1:22" hidden="1" x14ac:dyDescent="0.25">
      <c r="A283" s="254"/>
      <c r="B283" s="639" t="s">
        <v>421</v>
      </c>
      <c r="C283" s="639" t="s">
        <v>339</v>
      </c>
      <c r="D283" s="638"/>
      <c r="E283" s="642" t="s">
        <v>76</v>
      </c>
      <c r="F283" s="642"/>
      <c r="G283" s="254"/>
      <c r="H283" s="254"/>
      <c r="I283" s="263">
        <f t="shared" ref="I283" si="178">SUM(I284)</f>
        <v>4130000</v>
      </c>
      <c r="J283" s="254"/>
      <c r="K283" s="254"/>
      <c r="L283" s="254"/>
      <c r="M283" s="254"/>
      <c r="N283" s="263">
        <f t="shared" ref="N283:T283" si="179">SUM(N284)</f>
        <v>3709658</v>
      </c>
      <c r="O283" s="236">
        <f t="shared" si="177"/>
        <v>89.822227602905571</v>
      </c>
      <c r="P283" s="263">
        <f t="shared" si="179"/>
        <v>0</v>
      </c>
      <c r="Q283" s="263">
        <f t="shared" si="179"/>
        <v>0</v>
      </c>
      <c r="R283" s="263">
        <f t="shared" si="179"/>
        <v>0</v>
      </c>
      <c r="S283" s="263">
        <f t="shared" si="179"/>
        <v>3709658</v>
      </c>
      <c r="T283" s="263">
        <f t="shared" si="179"/>
        <v>0</v>
      </c>
      <c r="U283" s="254"/>
      <c r="V283" s="254"/>
    </row>
    <row r="284" spans="1:22" hidden="1" x14ac:dyDescent="0.25">
      <c r="A284" s="254"/>
      <c r="B284" s="320" t="s">
        <v>421</v>
      </c>
      <c r="C284" s="320" t="s">
        <v>346</v>
      </c>
      <c r="D284" s="321"/>
      <c r="E284" s="641" t="s">
        <v>347</v>
      </c>
      <c r="F284" s="641"/>
      <c r="G284" s="254"/>
      <c r="H284" s="254"/>
      <c r="I284" s="265">
        <v>4130000</v>
      </c>
      <c r="J284" s="254"/>
      <c r="K284" s="254"/>
      <c r="L284" s="254"/>
      <c r="M284" s="254"/>
      <c r="N284" s="265">
        <v>3709658</v>
      </c>
      <c r="O284" s="236">
        <f t="shared" si="177"/>
        <v>89.822227602905571</v>
      </c>
      <c r="P284" s="265"/>
      <c r="Q284" s="265"/>
      <c r="R284" s="265"/>
      <c r="S284" s="265">
        <f>N284</f>
        <v>3709658</v>
      </c>
      <c r="T284" s="265"/>
      <c r="U284" s="254"/>
      <c r="V284" s="254"/>
    </row>
    <row r="285" spans="1:22" hidden="1" x14ac:dyDescent="0.25">
      <c r="A285" s="254"/>
      <c r="B285" s="320"/>
      <c r="C285" s="320"/>
      <c r="D285" s="321"/>
      <c r="E285" s="322"/>
      <c r="F285" s="322"/>
      <c r="G285" s="254"/>
      <c r="H285" s="254"/>
      <c r="I285" s="265"/>
      <c r="J285" s="254"/>
      <c r="K285" s="254"/>
      <c r="L285" s="254"/>
      <c r="M285" s="254"/>
      <c r="N285" s="265"/>
      <c r="O285" s="236"/>
      <c r="P285" s="265"/>
      <c r="Q285" s="265"/>
      <c r="R285" s="265"/>
      <c r="S285" s="265"/>
      <c r="T285" s="265"/>
      <c r="U285" s="254"/>
      <c r="V285" s="254"/>
    </row>
    <row r="286" spans="1:22" x14ac:dyDescent="0.25">
      <c r="A286" s="254"/>
      <c r="B286" s="635">
        <v>2</v>
      </c>
      <c r="C286" s="644"/>
      <c r="D286" s="636" t="s">
        <v>423</v>
      </c>
      <c r="E286" s="634"/>
      <c r="F286" s="634"/>
      <c r="G286" s="254"/>
      <c r="H286" s="254"/>
      <c r="I286" s="258">
        <f>I287+I312+I393+I422+I453+I459</f>
        <v>611208488</v>
      </c>
      <c r="J286" s="254"/>
      <c r="K286" s="254"/>
      <c r="L286" s="254"/>
      <c r="M286" s="254"/>
      <c r="N286" s="258">
        <f>N287+N312+N393+N422+N453+N459</f>
        <v>590966705</v>
      </c>
      <c r="O286" s="236">
        <f t="shared" si="177"/>
        <v>96.688235946095048</v>
      </c>
      <c r="P286" s="258">
        <f t="shared" ref="P286:T286" si="180">P287+P312+P393+P422+P453+P459</f>
        <v>363645655</v>
      </c>
      <c r="Q286" s="258">
        <f t="shared" si="180"/>
        <v>0</v>
      </c>
      <c r="R286" s="258">
        <f t="shared" si="180"/>
        <v>14375000</v>
      </c>
      <c r="S286" s="258">
        <f t="shared" si="180"/>
        <v>0</v>
      </c>
      <c r="T286" s="258">
        <f t="shared" si="180"/>
        <v>212946050</v>
      </c>
      <c r="U286" s="254"/>
      <c r="V286" s="254"/>
    </row>
    <row r="287" spans="1:22" x14ac:dyDescent="0.25">
      <c r="A287" s="254"/>
      <c r="B287" s="635" t="s">
        <v>424</v>
      </c>
      <c r="C287" s="644"/>
      <c r="D287" s="636" t="s">
        <v>425</v>
      </c>
      <c r="E287" s="634"/>
      <c r="F287" s="634"/>
      <c r="G287" s="254"/>
      <c r="H287" s="254"/>
      <c r="I287" s="258">
        <f t="shared" ref="I287" si="181">I288+I302+I295</f>
        <v>12125000</v>
      </c>
      <c r="J287" s="254"/>
      <c r="K287" s="254"/>
      <c r="L287" s="254"/>
      <c r="M287" s="254"/>
      <c r="N287" s="258">
        <f t="shared" ref="N287:T287" si="182">N288+N302+N295</f>
        <v>12065000</v>
      </c>
      <c r="O287" s="236">
        <f t="shared" si="177"/>
        <v>99.505154639175259</v>
      </c>
      <c r="P287" s="258">
        <f t="shared" si="182"/>
        <v>12065000</v>
      </c>
      <c r="Q287" s="258">
        <f t="shared" si="182"/>
        <v>0</v>
      </c>
      <c r="R287" s="258">
        <f t="shared" si="182"/>
        <v>0</v>
      </c>
      <c r="S287" s="258">
        <f t="shared" si="182"/>
        <v>0</v>
      </c>
      <c r="T287" s="258">
        <f t="shared" si="182"/>
        <v>0</v>
      </c>
      <c r="U287" s="254"/>
      <c r="V287" s="254"/>
    </row>
    <row r="288" spans="1:22" ht="43.5" customHeight="1" x14ac:dyDescent="0.25">
      <c r="A288" s="254"/>
      <c r="B288" s="635" t="s">
        <v>426</v>
      </c>
      <c r="C288" s="644"/>
      <c r="D288" s="634"/>
      <c r="E288" s="646" t="s">
        <v>427</v>
      </c>
      <c r="F288" s="646" t="s">
        <v>1925</v>
      </c>
      <c r="G288" s="254"/>
      <c r="H288" s="254"/>
      <c r="I288" s="258">
        <f t="shared" ref="I288" si="183">I289</f>
        <v>9000000</v>
      </c>
      <c r="J288" s="254"/>
      <c r="K288" s="254"/>
      <c r="L288" s="254"/>
      <c r="M288" s="254"/>
      <c r="N288" s="258">
        <f t="shared" ref="N288:T288" si="184">N289</f>
        <v>9000000</v>
      </c>
      <c r="O288" s="236">
        <f t="shared" si="177"/>
        <v>100</v>
      </c>
      <c r="P288" s="258">
        <f t="shared" si="184"/>
        <v>9000000</v>
      </c>
      <c r="Q288" s="258">
        <f t="shared" si="184"/>
        <v>0</v>
      </c>
      <c r="R288" s="258">
        <f t="shared" si="184"/>
        <v>0</v>
      </c>
      <c r="S288" s="258">
        <f t="shared" si="184"/>
        <v>0</v>
      </c>
      <c r="T288" s="258">
        <f t="shared" si="184"/>
        <v>0</v>
      </c>
      <c r="U288" s="254"/>
      <c r="V288" s="254"/>
    </row>
    <row r="289" spans="1:22" hidden="1" x14ac:dyDescent="0.25">
      <c r="A289" s="254"/>
      <c r="B289" s="635" t="s">
        <v>426</v>
      </c>
      <c r="C289" s="635" t="s">
        <v>320</v>
      </c>
      <c r="D289" s="634"/>
      <c r="E289" s="636" t="s">
        <v>65</v>
      </c>
      <c r="F289" s="636"/>
      <c r="G289" s="254"/>
      <c r="H289" s="254"/>
      <c r="I289" s="258">
        <f t="shared" ref="I289" si="185">I290+I292</f>
        <v>9000000</v>
      </c>
      <c r="J289" s="254"/>
      <c r="K289" s="254"/>
      <c r="L289" s="254"/>
      <c r="M289" s="254"/>
      <c r="N289" s="258">
        <f t="shared" ref="N289:T289" si="186">N290+N292</f>
        <v>9000000</v>
      </c>
      <c r="O289" s="236">
        <f t="shared" si="177"/>
        <v>100</v>
      </c>
      <c r="P289" s="258">
        <f t="shared" si="186"/>
        <v>9000000</v>
      </c>
      <c r="Q289" s="258">
        <f t="shared" si="186"/>
        <v>0</v>
      </c>
      <c r="R289" s="258">
        <f t="shared" si="186"/>
        <v>0</v>
      </c>
      <c r="S289" s="258">
        <f t="shared" si="186"/>
        <v>0</v>
      </c>
      <c r="T289" s="258">
        <f t="shared" si="186"/>
        <v>0</v>
      </c>
      <c r="U289" s="254"/>
      <c r="V289" s="254"/>
    </row>
    <row r="290" spans="1:22" hidden="1" x14ac:dyDescent="0.25">
      <c r="A290" s="254"/>
      <c r="B290" s="639" t="s">
        <v>426</v>
      </c>
      <c r="C290" s="639" t="s">
        <v>331</v>
      </c>
      <c r="D290" s="638"/>
      <c r="E290" s="640" t="s">
        <v>79</v>
      </c>
      <c r="F290" s="640"/>
      <c r="G290" s="254"/>
      <c r="H290" s="254"/>
      <c r="I290" s="263">
        <f t="shared" ref="I290" si="187">SUM(I291:I291)</f>
        <v>9000000</v>
      </c>
      <c r="J290" s="254"/>
      <c r="K290" s="254"/>
      <c r="L290" s="254"/>
      <c r="M290" s="254"/>
      <c r="N290" s="263">
        <f t="shared" ref="N290:T290" si="188">SUM(N291:N291)</f>
        <v>9000000</v>
      </c>
      <c r="O290" s="236">
        <f t="shared" si="177"/>
        <v>100</v>
      </c>
      <c r="P290" s="263">
        <f t="shared" si="188"/>
        <v>9000000</v>
      </c>
      <c r="Q290" s="263">
        <f t="shared" si="188"/>
        <v>0</v>
      </c>
      <c r="R290" s="263">
        <f t="shared" si="188"/>
        <v>0</v>
      </c>
      <c r="S290" s="263">
        <f t="shared" si="188"/>
        <v>0</v>
      </c>
      <c r="T290" s="263">
        <f t="shared" si="188"/>
        <v>0</v>
      </c>
      <c r="U290" s="254"/>
      <c r="V290" s="254"/>
    </row>
    <row r="291" spans="1:22" ht="12" hidden="1" customHeight="1" x14ac:dyDescent="0.25">
      <c r="A291" s="254"/>
      <c r="B291" s="320" t="s">
        <v>426</v>
      </c>
      <c r="C291" s="320" t="s">
        <v>358</v>
      </c>
      <c r="D291" s="321"/>
      <c r="E291" s="322" t="s">
        <v>359</v>
      </c>
      <c r="F291" s="322"/>
      <c r="G291" s="254"/>
      <c r="H291" s="254"/>
      <c r="I291" s="265">
        <v>9000000</v>
      </c>
      <c r="J291" s="254"/>
      <c r="K291" s="254"/>
      <c r="L291" s="254"/>
      <c r="M291" s="254"/>
      <c r="N291" s="265">
        <v>9000000</v>
      </c>
      <c r="O291" s="236">
        <f t="shared" si="177"/>
        <v>100</v>
      </c>
      <c r="P291" s="265">
        <v>9000000</v>
      </c>
      <c r="Q291" s="265"/>
      <c r="R291" s="265"/>
      <c r="S291" s="265"/>
      <c r="T291" s="265"/>
      <c r="U291" s="254"/>
      <c r="V291" s="254"/>
    </row>
    <row r="292" spans="1:22" ht="0.75" hidden="1" customHeight="1" x14ac:dyDescent="0.25">
      <c r="A292" s="254"/>
      <c r="B292" s="639" t="s">
        <v>426</v>
      </c>
      <c r="C292" s="639" t="s">
        <v>412</v>
      </c>
      <c r="D292" s="638"/>
      <c r="E292" s="642" t="s">
        <v>413</v>
      </c>
      <c r="F292" s="642"/>
      <c r="G292" s="254"/>
      <c r="H292" s="254"/>
      <c r="I292" s="263">
        <f t="shared" ref="I292" si="189">SUM(I293)</f>
        <v>0</v>
      </c>
      <c r="J292" s="254"/>
      <c r="K292" s="254"/>
      <c r="L292" s="254"/>
      <c r="M292" s="254"/>
      <c r="N292" s="263">
        <f t="shared" ref="N292:T292" si="190">SUM(N293)</f>
        <v>0</v>
      </c>
      <c r="O292" s="236" t="e">
        <f t="shared" si="177"/>
        <v>#DIV/0!</v>
      </c>
      <c r="P292" s="263">
        <f t="shared" si="190"/>
        <v>0</v>
      </c>
      <c r="Q292" s="263">
        <f t="shared" si="190"/>
        <v>0</v>
      </c>
      <c r="R292" s="263">
        <f t="shared" si="190"/>
        <v>0</v>
      </c>
      <c r="S292" s="263">
        <f t="shared" si="190"/>
        <v>0</v>
      </c>
      <c r="T292" s="263">
        <f t="shared" si="190"/>
        <v>0</v>
      </c>
      <c r="U292" s="254"/>
      <c r="V292" s="254"/>
    </row>
    <row r="293" spans="1:22" ht="0.75" hidden="1" customHeight="1" x14ac:dyDescent="0.25">
      <c r="A293" s="254"/>
      <c r="B293" s="320" t="s">
        <v>426</v>
      </c>
      <c r="C293" s="320" t="s">
        <v>414</v>
      </c>
      <c r="D293" s="321"/>
      <c r="E293" s="641" t="s">
        <v>415</v>
      </c>
      <c r="F293" s="641"/>
      <c r="G293" s="254"/>
      <c r="H293" s="254"/>
      <c r="I293" s="265">
        <v>0</v>
      </c>
      <c r="J293" s="254"/>
      <c r="K293" s="254"/>
      <c r="L293" s="254"/>
      <c r="M293" s="254"/>
      <c r="N293" s="265">
        <v>0</v>
      </c>
      <c r="O293" s="236" t="e">
        <f t="shared" si="177"/>
        <v>#DIV/0!</v>
      </c>
      <c r="P293" s="265">
        <v>0</v>
      </c>
      <c r="Q293" s="265">
        <v>0</v>
      </c>
      <c r="R293" s="265">
        <v>0</v>
      </c>
      <c r="S293" s="265">
        <v>0</v>
      </c>
      <c r="T293" s="265">
        <v>0</v>
      </c>
      <c r="U293" s="254"/>
      <c r="V293" s="254"/>
    </row>
    <row r="294" spans="1:22" hidden="1" x14ac:dyDescent="0.25">
      <c r="A294" s="254"/>
      <c r="B294" s="320"/>
      <c r="C294" s="320"/>
      <c r="D294" s="321"/>
      <c r="E294" s="641"/>
      <c r="F294" s="641"/>
      <c r="G294" s="254"/>
      <c r="H294" s="254"/>
      <c r="I294" s="265"/>
      <c r="J294" s="254"/>
      <c r="K294" s="254"/>
      <c r="L294" s="254"/>
      <c r="M294" s="254"/>
      <c r="N294" s="265"/>
      <c r="O294" s="236"/>
      <c r="P294" s="265"/>
      <c r="Q294" s="265"/>
      <c r="R294" s="265"/>
      <c r="S294" s="265"/>
      <c r="T294" s="265"/>
      <c r="U294" s="254"/>
      <c r="V294" s="254"/>
    </row>
    <row r="295" spans="1:22" ht="22.5" hidden="1" x14ac:dyDescent="0.25">
      <c r="A295" s="254"/>
      <c r="B295" s="635" t="s">
        <v>878</v>
      </c>
      <c r="C295" s="320"/>
      <c r="D295" s="321"/>
      <c r="E295" s="646" t="s">
        <v>879</v>
      </c>
      <c r="F295" s="646"/>
      <c r="G295" s="254"/>
      <c r="H295" s="254"/>
      <c r="I295" s="258">
        <f t="shared" ref="I295:I296" si="191">I296</f>
        <v>0</v>
      </c>
      <c r="J295" s="254"/>
      <c r="K295" s="254"/>
      <c r="L295" s="254"/>
      <c r="M295" s="254"/>
      <c r="N295" s="258">
        <f t="shared" ref="N295:T296" si="192">N296</f>
        <v>0</v>
      </c>
      <c r="O295" s="236" t="e">
        <f t="shared" si="177"/>
        <v>#DIV/0!</v>
      </c>
      <c r="P295" s="258">
        <f t="shared" si="192"/>
        <v>0</v>
      </c>
      <c r="Q295" s="258">
        <f t="shared" si="192"/>
        <v>0</v>
      </c>
      <c r="R295" s="258">
        <f t="shared" si="192"/>
        <v>0</v>
      </c>
      <c r="S295" s="258">
        <f t="shared" si="192"/>
        <v>0</v>
      </c>
      <c r="T295" s="258">
        <f t="shared" si="192"/>
        <v>0</v>
      </c>
      <c r="U295" s="254"/>
      <c r="V295" s="254"/>
    </row>
    <row r="296" spans="1:22" hidden="1" x14ac:dyDescent="0.25">
      <c r="A296" s="254"/>
      <c r="B296" s="635" t="s">
        <v>878</v>
      </c>
      <c r="C296" s="635" t="s">
        <v>363</v>
      </c>
      <c r="D296" s="634"/>
      <c r="E296" s="646" t="s">
        <v>66</v>
      </c>
      <c r="F296" s="646"/>
      <c r="G296" s="254"/>
      <c r="H296" s="254"/>
      <c r="I296" s="258">
        <f t="shared" si="191"/>
        <v>0</v>
      </c>
      <c r="J296" s="254"/>
      <c r="K296" s="254"/>
      <c r="L296" s="254"/>
      <c r="M296" s="254"/>
      <c r="N296" s="258">
        <f t="shared" si="192"/>
        <v>0</v>
      </c>
      <c r="O296" s="236" t="e">
        <f t="shared" si="177"/>
        <v>#DIV/0!</v>
      </c>
      <c r="P296" s="258">
        <f t="shared" si="192"/>
        <v>0</v>
      </c>
      <c r="Q296" s="258">
        <f t="shared" si="192"/>
        <v>0</v>
      </c>
      <c r="R296" s="258">
        <f t="shared" si="192"/>
        <v>0</v>
      </c>
      <c r="S296" s="258">
        <f t="shared" si="192"/>
        <v>0</v>
      </c>
      <c r="T296" s="258">
        <f t="shared" si="192"/>
        <v>0</v>
      </c>
      <c r="U296" s="254"/>
      <c r="V296" s="254"/>
    </row>
    <row r="297" spans="1:22" hidden="1" x14ac:dyDescent="0.25">
      <c r="A297" s="254"/>
      <c r="B297" s="639" t="s">
        <v>878</v>
      </c>
      <c r="C297" s="639" t="s">
        <v>401</v>
      </c>
      <c r="D297" s="638"/>
      <c r="E297" s="642" t="s">
        <v>880</v>
      </c>
      <c r="F297" s="642"/>
      <c r="G297" s="254"/>
      <c r="H297" s="254"/>
      <c r="I297" s="263">
        <f t="shared" ref="I297" si="193">I298+I299+I300</f>
        <v>0</v>
      </c>
      <c r="J297" s="254"/>
      <c r="K297" s="254"/>
      <c r="L297" s="254"/>
      <c r="M297" s="254"/>
      <c r="N297" s="263">
        <f t="shared" ref="N297:T297" si="194">N298+N299+N300</f>
        <v>0</v>
      </c>
      <c r="O297" s="236" t="e">
        <f t="shared" si="177"/>
        <v>#DIV/0!</v>
      </c>
      <c r="P297" s="263">
        <f t="shared" si="194"/>
        <v>0</v>
      </c>
      <c r="Q297" s="263">
        <f t="shared" si="194"/>
        <v>0</v>
      </c>
      <c r="R297" s="263">
        <f t="shared" si="194"/>
        <v>0</v>
      </c>
      <c r="S297" s="263">
        <f t="shared" si="194"/>
        <v>0</v>
      </c>
      <c r="T297" s="263">
        <f t="shared" si="194"/>
        <v>0</v>
      </c>
      <c r="U297" s="254"/>
      <c r="V297" s="254"/>
    </row>
    <row r="298" spans="1:22" ht="25.5" hidden="1" x14ac:dyDescent="0.25">
      <c r="A298" s="254"/>
      <c r="B298" s="320" t="s">
        <v>878</v>
      </c>
      <c r="C298" s="320" t="s">
        <v>872</v>
      </c>
      <c r="D298" s="321"/>
      <c r="E298" s="641" t="s">
        <v>881</v>
      </c>
      <c r="F298" s="641"/>
      <c r="G298" s="254"/>
      <c r="H298" s="254"/>
      <c r="I298" s="265">
        <v>0</v>
      </c>
      <c r="J298" s="254"/>
      <c r="K298" s="254"/>
      <c r="L298" s="254"/>
      <c r="M298" s="254"/>
      <c r="N298" s="265">
        <v>0</v>
      </c>
      <c r="O298" s="236" t="e">
        <f t="shared" si="177"/>
        <v>#DIV/0!</v>
      </c>
      <c r="P298" s="265">
        <v>0</v>
      </c>
      <c r="Q298" s="265">
        <v>0</v>
      </c>
      <c r="R298" s="265">
        <v>0</v>
      </c>
      <c r="S298" s="265">
        <v>0</v>
      </c>
      <c r="T298" s="265">
        <v>0</v>
      </c>
      <c r="U298" s="254"/>
      <c r="V298" s="254"/>
    </row>
    <row r="299" spans="1:22" ht="25.5" hidden="1" x14ac:dyDescent="0.25">
      <c r="A299" s="254"/>
      <c r="B299" s="320" t="s">
        <v>878</v>
      </c>
      <c r="C299" s="320" t="s">
        <v>402</v>
      </c>
      <c r="D299" s="321"/>
      <c r="E299" s="641" t="s">
        <v>882</v>
      </c>
      <c r="F299" s="641"/>
      <c r="G299" s="254"/>
      <c r="H299" s="254"/>
      <c r="I299" s="265">
        <v>0</v>
      </c>
      <c r="J299" s="254"/>
      <c r="K299" s="254"/>
      <c r="L299" s="254"/>
      <c r="M299" s="254"/>
      <c r="N299" s="265">
        <v>0</v>
      </c>
      <c r="O299" s="236" t="e">
        <f t="shared" si="177"/>
        <v>#DIV/0!</v>
      </c>
      <c r="P299" s="265">
        <v>0</v>
      </c>
      <c r="Q299" s="265">
        <v>0</v>
      </c>
      <c r="R299" s="265">
        <v>0</v>
      </c>
      <c r="S299" s="265">
        <v>0</v>
      </c>
      <c r="T299" s="265">
        <v>0</v>
      </c>
      <c r="U299" s="254"/>
      <c r="V299" s="254"/>
    </row>
    <row r="300" spans="1:22" ht="25.5" hidden="1" x14ac:dyDescent="0.25">
      <c r="A300" s="254"/>
      <c r="B300" s="320" t="s">
        <v>878</v>
      </c>
      <c r="C300" s="320" t="s">
        <v>883</v>
      </c>
      <c r="D300" s="321"/>
      <c r="E300" s="641" t="s">
        <v>884</v>
      </c>
      <c r="F300" s="641"/>
      <c r="G300" s="254"/>
      <c r="H300" s="254"/>
      <c r="I300" s="265">
        <v>0</v>
      </c>
      <c r="J300" s="254"/>
      <c r="K300" s="254"/>
      <c r="L300" s="254"/>
      <c r="M300" s="254"/>
      <c r="N300" s="265">
        <v>0</v>
      </c>
      <c r="O300" s="236" t="e">
        <f t="shared" si="177"/>
        <v>#DIV/0!</v>
      </c>
      <c r="P300" s="265">
        <v>0</v>
      </c>
      <c r="Q300" s="265">
        <v>0</v>
      </c>
      <c r="R300" s="265">
        <v>0</v>
      </c>
      <c r="S300" s="265">
        <v>0</v>
      </c>
      <c r="T300" s="265">
        <v>0</v>
      </c>
      <c r="U300" s="254"/>
      <c r="V300" s="254"/>
    </row>
    <row r="301" spans="1:22" hidden="1" x14ac:dyDescent="0.25">
      <c r="A301" s="254"/>
      <c r="B301" s="320"/>
      <c r="C301" s="320"/>
      <c r="D301" s="321"/>
      <c r="E301" s="641"/>
      <c r="F301" s="641"/>
      <c r="G301" s="254"/>
      <c r="H301" s="254"/>
      <c r="I301" s="265"/>
      <c r="J301" s="254"/>
      <c r="K301" s="254"/>
      <c r="L301" s="254"/>
      <c r="M301" s="254"/>
      <c r="N301" s="265"/>
      <c r="O301" s="236"/>
      <c r="P301" s="265"/>
      <c r="Q301" s="265"/>
      <c r="R301" s="265"/>
      <c r="S301" s="265"/>
      <c r="T301" s="265"/>
      <c r="U301" s="254"/>
      <c r="V301" s="254"/>
    </row>
    <row r="302" spans="1:22" ht="33.75" x14ac:dyDescent="0.25">
      <c r="A302" s="254"/>
      <c r="B302" s="635" t="s">
        <v>432</v>
      </c>
      <c r="C302" s="644"/>
      <c r="D302" s="634"/>
      <c r="E302" s="646" t="s">
        <v>885</v>
      </c>
      <c r="F302" s="646" t="s">
        <v>1926</v>
      </c>
      <c r="G302" s="254"/>
      <c r="H302" s="254"/>
      <c r="I302" s="258">
        <f t="shared" ref="I302" si="195">I303</f>
        <v>3125000</v>
      </c>
      <c r="J302" s="254"/>
      <c r="K302" s="254"/>
      <c r="L302" s="254"/>
      <c r="M302" s="254"/>
      <c r="N302" s="258">
        <f t="shared" ref="N302:T302" si="196">N303</f>
        <v>3065000</v>
      </c>
      <c r="O302" s="236">
        <f t="shared" si="177"/>
        <v>98.08</v>
      </c>
      <c r="P302" s="258">
        <f t="shared" si="196"/>
        <v>3065000</v>
      </c>
      <c r="Q302" s="258">
        <f t="shared" si="196"/>
        <v>0</v>
      </c>
      <c r="R302" s="258">
        <f t="shared" si="196"/>
        <v>0</v>
      </c>
      <c r="S302" s="258">
        <f t="shared" si="196"/>
        <v>0</v>
      </c>
      <c r="T302" s="258">
        <f t="shared" si="196"/>
        <v>0</v>
      </c>
      <c r="U302" s="254"/>
      <c r="V302" s="254"/>
    </row>
    <row r="303" spans="1:22" hidden="1" x14ac:dyDescent="0.25">
      <c r="A303" s="254"/>
      <c r="B303" s="635" t="s">
        <v>432</v>
      </c>
      <c r="C303" s="635" t="s">
        <v>320</v>
      </c>
      <c r="D303" s="634"/>
      <c r="E303" s="646" t="s">
        <v>65</v>
      </c>
      <c r="F303" s="646"/>
      <c r="G303" s="254"/>
      <c r="H303" s="254"/>
      <c r="I303" s="258">
        <f t="shared" ref="I303" si="197">I304+I307+I309</f>
        <v>3125000</v>
      </c>
      <c r="J303" s="254"/>
      <c r="K303" s="254"/>
      <c r="L303" s="254"/>
      <c r="M303" s="254"/>
      <c r="N303" s="258">
        <f t="shared" ref="N303:T303" si="198">N304+N307+N309</f>
        <v>3065000</v>
      </c>
      <c r="O303" s="236">
        <f t="shared" si="177"/>
        <v>98.08</v>
      </c>
      <c r="P303" s="258">
        <f t="shared" si="198"/>
        <v>3065000</v>
      </c>
      <c r="Q303" s="258">
        <f t="shared" si="198"/>
        <v>0</v>
      </c>
      <c r="R303" s="258">
        <f t="shared" si="198"/>
        <v>0</v>
      </c>
      <c r="S303" s="258">
        <f t="shared" si="198"/>
        <v>0</v>
      </c>
      <c r="T303" s="258">
        <f t="shared" si="198"/>
        <v>0</v>
      </c>
      <c r="U303" s="254"/>
      <c r="V303" s="254"/>
    </row>
    <row r="304" spans="1:22" hidden="1" x14ac:dyDescent="0.25">
      <c r="A304" s="254"/>
      <c r="B304" s="639" t="s">
        <v>432</v>
      </c>
      <c r="C304" s="639" t="s">
        <v>321</v>
      </c>
      <c r="D304" s="638"/>
      <c r="E304" s="642" t="s">
        <v>322</v>
      </c>
      <c r="F304" s="642"/>
      <c r="G304" s="254"/>
      <c r="H304" s="254"/>
      <c r="I304" s="263">
        <f t="shared" ref="I304" si="199">SUM(I305:I306)</f>
        <v>125000</v>
      </c>
      <c r="J304" s="254"/>
      <c r="K304" s="254"/>
      <c r="L304" s="254"/>
      <c r="M304" s="254"/>
      <c r="N304" s="263">
        <f t="shared" ref="N304:T304" si="200">SUM(N305:N306)</f>
        <v>125000</v>
      </c>
      <c r="O304" s="236">
        <f t="shared" si="177"/>
        <v>100</v>
      </c>
      <c r="P304" s="263">
        <f t="shared" si="200"/>
        <v>125000</v>
      </c>
      <c r="Q304" s="263">
        <f t="shared" si="200"/>
        <v>0</v>
      </c>
      <c r="R304" s="263">
        <f t="shared" si="200"/>
        <v>0</v>
      </c>
      <c r="S304" s="263">
        <f t="shared" si="200"/>
        <v>0</v>
      </c>
      <c r="T304" s="263">
        <f t="shared" si="200"/>
        <v>0</v>
      </c>
      <c r="U304" s="254"/>
      <c r="V304" s="254"/>
    </row>
    <row r="305" spans="1:22" hidden="1" x14ac:dyDescent="0.25">
      <c r="A305" s="254"/>
      <c r="B305" s="320" t="s">
        <v>432</v>
      </c>
      <c r="C305" s="320" t="s">
        <v>323</v>
      </c>
      <c r="D305" s="321"/>
      <c r="E305" s="641" t="s">
        <v>324</v>
      </c>
      <c r="F305" s="641"/>
      <c r="G305" s="254"/>
      <c r="H305" s="254"/>
      <c r="I305" s="265">
        <v>50000</v>
      </c>
      <c r="J305" s="254"/>
      <c r="K305" s="254"/>
      <c r="L305" s="254"/>
      <c r="M305" s="254"/>
      <c r="N305" s="265">
        <v>50000</v>
      </c>
      <c r="O305" s="236">
        <f t="shared" si="177"/>
        <v>100</v>
      </c>
      <c r="P305" s="265">
        <v>50000</v>
      </c>
      <c r="Q305" s="265"/>
      <c r="R305" s="265"/>
      <c r="S305" s="265"/>
      <c r="T305" s="265"/>
      <c r="U305" s="254"/>
      <c r="V305" s="254"/>
    </row>
    <row r="306" spans="1:22" hidden="1" x14ac:dyDescent="0.25">
      <c r="A306" s="254"/>
      <c r="B306" s="320" t="s">
        <v>432</v>
      </c>
      <c r="C306" s="320" t="s">
        <v>433</v>
      </c>
      <c r="D306" s="321"/>
      <c r="E306" s="641" t="s">
        <v>328</v>
      </c>
      <c r="F306" s="641"/>
      <c r="G306" s="254"/>
      <c r="H306" s="254"/>
      <c r="I306" s="265">
        <v>75000</v>
      </c>
      <c r="J306" s="254"/>
      <c r="K306" s="254"/>
      <c r="L306" s="254"/>
      <c r="M306" s="254"/>
      <c r="N306" s="265">
        <v>75000</v>
      </c>
      <c r="O306" s="236">
        <f t="shared" si="177"/>
        <v>100</v>
      </c>
      <c r="P306" s="265">
        <v>75000</v>
      </c>
      <c r="Q306" s="265"/>
      <c r="R306" s="265"/>
      <c r="S306" s="265"/>
      <c r="T306" s="265"/>
      <c r="U306" s="254"/>
      <c r="V306" s="254"/>
    </row>
    <row r="307" spans="1:22" hidden="1" x14ac:dyDescent="0.25">
      <c r="A307" s="254"/>
      <c r="B307" s="639" t="s">
        <v>432</v>
      </c>
      <c r="C307" s="639" t="s">
        <v>331</v>
      </c>
      <c r="D307" s="638"/>
      <c r="E307" s="642" t="s">
        <v>79</v>
      </c>
      <c r="F307" s="642"/>
      <c r="G307" s="254"/>
      <c r="H307" s="254"/>
      <c r="I307" s="263">
        <f t="shared" ref="I307" si="201">SUM(I308)</f>
        <v>2400000</v>
      </c>
      <c r="J307" s="254"/>
      <c r="K307" s="254"/>
      <c r="L307" s="254"/>
      <c r="M307" s="254"/>
      <c r="N307" s="263">
        <f t="shared" ref="N307:T307" si="202">SUM(N308)</f>
        <v>2400000</v>
      </c>
      <c r="O307" s="236">
        <f t="shared" si="177"/>
        <v>100</v>
      </c>
      <c r="P307" s="263">
        <f t="shared" si="202"/>
        <v>2400000</v>
      </c>
      <c r="Q307" s="263">
        <f t="shared" si="202"/>
        <v>0</v>
      </c>
      <c r="R307" s="263">
        <f t="shared" si="202"/>
        <v>0</v>
      </c>
      <c r="S307" s="263">
        <f t="shared" si="202"/>
        <v>0</v>
      </c>
      <c r="T307" s="263">
        <f t="shared" si="202"/>
        <v>0</v>
      </c>
      <c r="U307" s="254"/>
      <c r="V307" s="254"/>
    </row>
    <row r="308" spans="1:22" hidden="1" x14ac:dyDescent="0.25">
      <c r="A308" s="254"/>
      <c r="B308" s="320" t="s">
        <v>432</v>
      </c>
      <c r="C308" s="320" t="s">
        <v>379</v>
      </c>
      <c r="D308" s="321"/>
      <c r="E308" s="641" t="s">
        <v>380</v>
      </c>
      <c r="F308" s="641"/>
      <c r="G308" s="254"/>
      <c r="H308" s="254"/>
      <c r="I308" s="265">
        <v>2400000</v>
      </c>
      <c r="J308" s="254"/>
      <c r="K308" s="254"/>
      <c r="L308" s="254"/>
      <c r="M308" s="254"/>
      <c r="N308" s="265">
        <v>2400000</v>
      </c>
      <c r="O308" s="236">
        <f t="shared" si="177"/>
        <v>100</v>
      </c>
      <c r="P308" s="265">
        <v>2400000</v>
      </c>
      <c r="Q308" s="265"/>
      <c r="R308" s="265"/>
      <c r="S308" s="265"/>
      <c r="T308" s="265"/>
      <c r="U308" s="254"/>
      <c r="V308" s="254"/>
    </row>
    <row r="309" spans="1:22" hidden="1" x14ac:dyDescent="0.25">
      <c r="A309" s="254"/>
      <c r="B309" s="639" t="s">
        <v>432</v>
      </c>
      <c r="C309" s="639" t="s">
        <v>339</v>
      </c>
      <c r="D309" s="638"/>
      <c r="E309" s="642" t="s">
        <v>76</v>
      </c>
      <c r="F309" s="642"/>
      <c r="G309" s="254"/>
      <c r="H309" s="254"/>
      <c r="I309" s="263">
        <f t="shared" ref="I309" si="203">SUM(I310)</f>
        <v>600000</v>
      </c>
      <c r="J309" s="254"/>
      <c r="K309" s="254"/>
      <c r="L309" s="254"/>
      <c r="M309" s="254"/>
      <c r="N309" s="263">
        <f t="shared" ref="N309:T309" si="204">SUM(N310)</f>
        <v>540000</v>
      </c>
      <c r="O309" s="236">
        <f t="shared" si="177"/>
        <v>90</v>
      </c>
      <c r="P309" s="263">
        <f t="shared" si="204"/>
        <v>540000</v>
      </c>
      <c r="Q309" s="263">
        <f t="shared" si="204"/>
        <v>0</v>
      </c>
      <c r="R309" s="263">
        <f t="shared" si="204"/>
        <v>0</v>
      </c>
      <c r="S309" s="263">
        <f t="shared" si="204"/>
        <v>0</v>
      </c>
      <c r="T309" s="263">
        <f t="shared" si="204"/>
        <v>0</v>
      </c>
      <c r="U309" s="254"/>
      <c r="V309" s="254"/>
    </row>
    <row r="310" spans="1:22" ht="25.5" hidden="1" x14ac:dyDescent="0.25">
      <c r="A310" s="254"/>
      <c r="B310" s="320" t="s">
        <v>432</v>
      </c>
      <c r="C310" s="320" t="s">
        <v>434</v>
      </c>
      <c r="D310" s="321"/>
      <c r="E310" s="641" t="s">
        <v>435</v>
      </c>
      <c r="F310" s="641"/>
      <c r="G310" s="254"/>
      <c r="H310" s="254"/>
      <c r="I310" s="265">
        <v>600000</v>
      </c>
      <c r="J310" s="254"/>
      <c r="K310" s="254"/>
      <c r="L310" s="254"/>
      <c r="M310" s="254"/>
      <c r="N310" s="265">
        <v>540000</v>
      </c>
      <c r="O310" s="236">
        <f t="shared" si="177"/>
        <v>90</v>
      </c>
      <c r="P310" s="265">
        <f>N310</f>
        <v>540000</v>
      </c>
      <c r="Q310" s="265"/>
      <c r="R310" s="265"/>
      <c r="S310" s="265"/>
      <c r="T310" s="265"/>
      <c r="U310" s="254"/>
      <c r="V310" s="254"/>
    </row>
    <row r="311" spans="1:22" hidden="1" x14ac:dyDescent="0.25">
      <c r="A311" s="254"/>
      <c r="B311" s="320"/>
      <c r="C311" s="320"/>
      <c r="D311" s="321"/>
      <c r="E311" s="322"/>
      <c r="F311" s="322"/>
      <c r="G311" s="254"/>
      <c r="H311" s="254"/>
      <c r="I311" s="265"/>
      <c r="J311" s="254"/>
      <c r="K311" s="254"/>
      <c r="L311" s="254"/>
      <c r="M311" s="254"/>
      <c r="N311" s="265"/>
      <c r="O311" s="236"/>
      <c r="P311" s="265"/>
      <c r="Q311" s="265"/>
      <c r="R311" s="265"/>
      <c r="S311" s="265"/>
      <c r="T311" s="265"/>
      <c r="U311" s="254"/>
      <c r="V311" s="254"/>
    </row>
    <row r="312" spans="1:22" x14ac:dyDescent="0.25">
      <c r="A312" s="254"/>
      <c r="B312" s="635" t="s">
        <v>446</v>
      </c>
      <c r="C312" s="644"/>
      <c r="D312" s="636" t="s">
        <v>447</v>
      </c>
      <c r="E312" s="634"/>
      <c r="F312" s="649"/>
      <c r="G312" s="254"/>
      <c r="H312" s="254"/>
      <c r="I312" s="258">
        <f t="shared" ref="I312" si="205">I313+I325+I334+I341+I349+I356+I374+I379+I384+I365</f>
        <v>78087000</v>
      </c>
      <c r="J312" s="254"/>
      <c r="K312" s="254"/>
      <c r="L312" s="254"/>
      <c r="M312" s="254"/>
      <c r="N312" s="258">
        <f t="shared" ref="N312:T312" si="206">N313+N325+N334+N341+N349+N356+N374+N379+N384+N365</f>
        <v>77664000</v>
      </c>
      <c r="O312" s="236">
        <f t="shared" si="177"/>
        <v>99.458296515425104</v>
      </c>
      <c r="P312" s="258">
        <f t="shared" si="206"/>
        <v>77664000</v>
      </c>
      <c r="Q312" s="258">
        <f t="shared" si="206"/>
        <v>0</v>
      </c>
      <c r="R312" s="258">
        <f t="shared" si="206"/>
        <v>0</v>
      </c>
      <c r="S312" s="258">
        <f t="shared" si="206"/>
        <v>0</v>
      </c>
      <c r="T312" s="258">
        <f t="shared" si="206"/>
        <v>0</v>
      </c>
      <c r="U312" s="254"/>
      <c r="V312" s="254"/>
    </row>
    <row r="313" spans="1:22" ht="33" customHeight="1" x14ac:dyDescent="0.25">
      <c r="A313" s="254"/>
      <c r="B313" s="635" t="s">
        <v>448</v>
      </c>
      <c r="C313" s="644"/>
      <c r="D313" s="634"/>
      <c r="E313" s="646" t="s">
        <v>1928</v>
      </c>
      <c r="F313" s="649" t="s">
        <v>1927</v>
      </c>
      <c r="G313" s="254"/>
      <c r="H313" s="254"/>
      <c r="I313" s="258">
        <f t="shared" ref="I313" si="207">I314</f>
        <v>33062500</v>
      </c>
      <c r="J313" s="254"/>
      <c r="K313" s="254"/>
      <c r="L313" s="254"/>
      <c r="M313" s="254"/>
      <c r="N313" s="258">
        <f t="shared" ref="N313:T313" si="208">N314</f>
        <v>32642500</v>
      </c>
      <c r="O313" s="236">
        <f t="shared" si="177"/>
        <v>98.729678638941394</v>
      </c>
      <c r="P313" s="258">
        <f t="shared" si="208"/>
        <v>32642500</v>
      </c>
      <c r="Q313" s="258">
        <f t="shared" si="208"/>
        <v>0</v>
      </c>
      <c r="R313" s="258">
        <f t="shared" si="208"/>
        <v>0</v>
      </c>
      <c r="S313" s="258">
        <f t="shared" si="208"/>
        <v>0</v>
      </c>
      <c r="T313" s="258">
        <f t="shared" si="208"/>
        <v>0</v>
      </c>
      <c r="U313" s="254"/>
      <c r="V313" s="254"/>
    </row>
    <row r="314" spans="1:22" hidden="1" x14ac:dyDescent="0.25">
      <c r="A314" s="254"/>
      <c r="B314" s="635" t="s">
        <v>448</v>
      </c>
      <c r="C314" s="635" t="s">
        <v>320</v>
      </c>
      <c r="D314" s="634"/>
      <c r="E314" s="646" t="s">
        <v>65</v>
      </c>
      <c r="F314" s="646"/>
      <c r="G314" s="254"/>
      <c r="H314" s="254"/>
      <c r="I314" s="258">
        <f t="shared" ref="I314" si="209">I315+I319+I322</f>
        <v>33062500</v>
      </c>
      <c r="J314" s="254"/>
      <c r="K314" s="254"/>
      <c r="L314" s="254"/>
      <c r="M314" s="254"/>
      <c r="N314" s="258">
        <f t="shared" ref="N314:T314" si="210">N315+N319+N322</f>
        <v>32642500</v>
      </c>
      <c r="O314" s="236">
        <f t="shared" si="177"/>
        <v>98.729678638941394</v>
      </c>
      <c r="P314" s="258">
        <f t="shared" si="210"/>
        <v>32642500</v>
      </c>
      <c r="Q314" s="258">
        <f t="shared" si="210"/>
        <v>0</v>
      </c>
      <c r="R314" s="258">
        <f t="shared" si="210"/>
        <v>0</v>
      </c>
      <c r="S314" s="258">
        <f t="shared" si="210"/>
        <v>0</v>
      </c>
      <c r="T314" s="258">
        <f t="shared" si="210"/>
        <v>0</v>
      </c>
      <c r="U314" s="254"/>
      <c r="V314" s="254"/>
    </row>
    <row r="315" spans="1:22" hidden="1" x14ac:dyDescent="0.25">
      <c r="A315" s="254"/>
      <c r="B315" s="639" t="s">
        <v>448</v>
      </c>
      <c r="C315" s="639" t="s">
        <v>321</v>
      </c>
      <c r="D315" s="638"/>
      <c r="E315" s="642" t="s">
        <v>322</v>
      </c>
      <c r="F315" s="642"/>
      <c r="G315" s="254"/>
      <c r="H315" s="254"/>
      <c r="I315" s="263">
        <f t="shared" ref="I315" si="211">SUM(I316:I318)</f>
        <v>5762500</v>
      </c>
      <c r="J315" s="254"/>
      <c r="K315" s="254"/>
      <c r="L315" s="254"/>
      <c r="M315" s="254"/>
      <c r="N315" s="263">
        <f t="shared" ref="N315:T315" si="212">SUM(N316:N318)</f>
        <v>5762500</v>
      </c>
      <c r="O315" s="236">
        <f t="shared" si="177"/>
        <v>100</v>
      </c>
      <c r="P315" s="263">
        <f t="shared" si="212"/>
        <v>5762500</v>
      </c>
      <c r="Q315" s="263">
        <f t="shared" si="212"/>
        <v>0</v>
      </c>
      <c r="R315" s="263">
        <f t="shared" si="212"/>
        <v>0</v>
      </c>
      <c r="S315" s="263">
        <f t="shared" si="212"/>
        <v>0</v>
      </c>
      <c r="T315" s="263">
        <f t="shared" si="212"/>
        <v>0</v>
      </c>
      <c r="U315" s="254"/>
      <c r="V315" s="254"/>
    </row>
    <row r="316" spans="1:22" ht="28.5" hidden="1" customHeight="1" x14ac:dyDescent="0.25">
      <c r="A316" s="254"/>
      <c r="B316" s="320" t="s">
        <v>448</v>
      </c>
      <c r="C316" s="320" t="s">
        <v>323</v>
      </c>
      <c r="D316" s="321"/>
      <c r="E316" s="641" t="s">
        <v>324</v>
      </c>
      <c r="F316" s="641"/>
      <c r="G316" s="254"/>
      <c r="H316" s="254"/>
      <c r="I316" s="265">
        <v>200000</v>
      </c>
      <c r="J316" s="254"/>
      <c r="K316" s="254"/>
      <c r="L316" s="254"/>
      <c r="M316" s="254"/>
      <c r="N316" s="265">
        <v>200000</v>
      </c>
      <c r="O316" s="236">
        <f t="shared" si="177"/>
        <v>100</v>
      </c>
      <c r="P316" s="265">
        <v>200000</v>
      </c>
      <c r="Q316" s="265"/>
      <c r="R316" s="265"/>
      <c r="S316" s="265"/>
      <c r="T316" s="265"/>
      <c r="U316" s="254"/>
      <c r="V316" s="254"/>
    </row>
    <row r="317" spans="1:22" ht="23.25" hidden="1" customHeight="1" x14ac:dyDescent="0.25">
      <c r="A317" s="254"/>
      <c r="B317" s="320" t="s">
        <v>448</v>
      </c>
      <c r="C317" s="320" t="s">
        <v>327</v>
      </c>
      <c r="D317" s="321"/>
      <c r="E317" s="641" t="s">
        <v>328</v>
      </c>
      <c r="F317" s="641"/>
      <c r="G317" s="254"/>
      <c r="H317" s="254"/>
      <c r="I317" s="265">
        <v>200000</v>
      </c>
      <c r="J317" s="254"/>
      <c r="K317" s="254"/>
      <c r="L317" s="254"/>
      <c r="M317" s="254"/>
      <c r="N317" s="265">
        <v>200000</v>
      </c>
      <c r="O317" s="236">
        <f t="shared" si="177"/>
        <v>100</v>
      </c>
      <c r="P317" s="265">
        <v>200000</v>
      </c>
      <c r="Q317" s="265"/>
      <c r="R317" s="265"/>
      <c r="S317" s="265"/>
      <c r="T317" s="265"/>
      <c r="U317" s="254"/>
      <c r="V317" s="254"/>
    </row>
    <row r="318" spans="1:22" ht="30" hidden="1" customHeight="1" x14ac:dyDescent="0.25">
      <c r="A318" s="254"/>
      <c r="B318" s="320" t="s">
        <v>448</v>
      </c>
      <c r="C318" s="320" t="s">
        <v>329</v>
      </c>
      <c r="D318" s="321"/>
      <c r="E318" s="641" t="s">
        <v>330</v>
      </c>
      <c r="F318" s="641"/>
      <c r="G318" s="254"/>
      <c r="H318" s="254"/>
      <c r="I318" s="265">
        <v>5362500</v>
      </c>
      <c r="J318" s="254"/>
      <c r="K318" s="254"/>
      <c r="L318" s="254"/>
      <c r="M318" s="254"/>
      <c r="N318" s="265">
        <v>5362500</v>
      </c>
      <c r="O318" s="236">
        <f t="shared" si="177"/>
        <v>100</v>
      </c>
      <c r="P318" s="265">
        <v>5362500</v>
      </c>
      <c r="Q318" s="265"/>
      <c r="R318" s="265"/>
      <c r="S318" s="265"/>
      <c r="T318" s="265"/>
      <c r="U318" s="254"/>
      <c r="V318" s="254"/>
    </row>
    <row r="319" spans="1:22" hidden="1" x14ac:dyDescent="0.25">
      <c r="A319" s="254"/>
      <c r="B319" s="639" t="s">
        <v>448</v>
      </c>
      <c r="C319" s="639" t="s">
        <v>331</v>
      </c>
      <c r="D319" s="638"/>
      <c r="E319" s="642" t="s">
        <v>79</v>
      </c>
      <c r="F319" s="642"/>
      <c r="G319" s="254"/>
      <c r="H319" s="254"/>
      <c r="I319" s="263">
        <f t="shared" ref="I319" si="213">SUM(I320:I321)</f>
        <v>27300000</v>
      </c>
      <c r="J319" s="254"/>
      <c r="K319" s="254"/>
      <c r="L319" s="254"/>
      <c r="M319" s="254"/>
      <c r="N319" s="263">
        <f t="shared" ref="N319:T319" si="214">SUM(N320:N321)</f>
        <v>26880000</v>
      </c>
      <c r="O319" s="236">
        <f t="shared" si="177"/>
        <v>98.461538461538467</v>
      </c>
      <c r="P319" s="263">
        <f t="shared" si="214"/>
        <v>26880000</v>
      </c>
      <c r="Q319" s="263">
        <f t="shared" si="214"/>
        <v>0</v>
      </c>
      <c r="R319" s="263">
        <f t="shared" si="214"/>
        <v>0</v>
      </c>
      <c r="S319" s="263">
        <f t="shared" si="214"/>
        <v>0</v>
      </c>
      <c r="T319" s="263">
        <f t="shared" si="214"/>
        <v>0</v>
      </c>
      <c r="U319" s="254"/>
      <c r="V319" s="254"/>
    </row>
    <row r="320" spans="1:22" ht="25.5" hidden="1" x14ac:dyDescent="0.25">
      <c r="A320" s="254"/>
      <c r="B320" s="320" t="s">
        <v>448</v>
      </c>
      <c r="C320" s="320" t="s">
        <v>428</v>
      </c>
      <c r="D320" s="321"/>
      <c r="E320" s="641" t="s">
        <v>429</v>
      </c>
      <c r="F320" s="641"/>
      <c r="G320" s="254"/>
      <c r="H320" s="254"/>
      <c r="I320" s="265">
        <v>0</v>
      </c>
      <c r="J320" s="254"/>
      <c r="K320" s="254"/>
      <c r="L320" s="254"/>
      <c r="M320" s="254"/>
      <c r="N320" s="265">
        <v>0</v>
      </c>
      <c r="O320" s="236" t="e">
        <f t="shared" si="177"/>
        <v>#DIV/0!</v>
      </c>
      <c r="P320" s="265">
        <v>0</v>
      </c>
      <c r="Q320" s="265">
        <v>0</v>
      </c>
      <c r="R320" s="265">
        <v>0</v>
      </c>
      <c r="S320" s="265">
        <v>0</v>
      </c>
      <c r="T320" s="265">
        <v>0</v>
      </c>
      <c r="U320" s="254"/>
      <c r="V320" s="254"/>
    </row>
    <row r="321" spans="1:22" ht="14.25" hidden="1" customHeight="1" x14ac:dyDescent="0.25">
      <c r="A321" s="254"/>
      <c r="B321" s="320" t="s">
        <v>448</v>
      </c>
      <c r="C321" s="320" t="s">
        <v>358</v>
      </c>
      <c r="D321" s="321"/>
      <c r="E321" s="641" t="s">
        <v>359</v>
      </c>
      <c r="F321" s="641"/>
      <c r="G321" s="254"/>
      <c r="H321" s="254"/>
      <c r="I321" s="265">
        <v>27300000</v>
      </c>
      <c r="J321" s="254"/>
      <c r="K321" s="254"/>
      <c r="L321" s="254"/>
      <c r="M321" s="254"/>
      <c r="N321" s="265">
        <v>26880000</v>
      </c>
      <c r="O321" s="236">
        <f t="shared" si="177"/>
        <v>98.461538461538467</v>
      </c>
      <c r="P321" s="265">
        <f>N321</f>
        <v>26880000</v>
      </c>
      <c r="Q321" s="265"/>
      <c r="R321" s="265"/>
      <c r="S321" s="265"/>
      <c r="T321" s="265"/>
      <c r="U321" s="254"/>
      <c r="V321" s="254"/>
    </row>
    <row r="322" spans="1:22" ht="25.5" hidden="1" x14ac:dyDescent="0.25">
      <c r="A322" s="254"/>
      <c r="B322" s="639" t="s">
        <v>448</v>
      </c>
      <c r="C322" s="639" t="s">
        <v>412</v>
      </c>
      <c r="D322" s="638"/>
      <c r="E322" s="642" t="s">
        <v>413</v>
      </c>
      <c r="F322" s="642"/>
      <c r="G322" s="254"/>
      <c r="H322" s="254"/>
      <c r="I322" s="263">
        <f t="shared" ref="I322" si="215">SUM(I323)</f>
        <v>0</v>
      </c>
      <c r="J322" s="254"/>
      <c r="K322" s="254"/>
      <c r="L322" s="254"/>
      <c r="M322" s="254"/>
      <c r="N322" s="263">
        <f t="shared" ref="N322:T322" si="216">SUM(N323)</f>
        <v>0</v>
      </c>
      <c r="O322" s="236" t="e">
        <f t="shared" si="177"/>
        <v>#DIV/0!</v>
      </c>
      <c r="P322" s="263">
        <f t="shared" si="216"/>
        <v>0</v>
      </c>
      <c r="Q322" s="263">
        <f t="shared" si="216"/>
        <v>0</v>
      </c>
      <c r="R322" s="263">
        <f t="shared" si="216"/>
        <v>0</v>
      </c>
      <c r="S322" s="263">
        <f t="shared" si="216"/>
        <v>0</v>
      </c>
      <c r="T322" s="263">
        <f t="shared" si="216"/>
        <v>0</v>
      </c>
      <c r="U322" s="254"/>
      <c r="V322" s="254"/>
    </row>
    <row r="323" spans="1:22" ht="25.5" hidden="1" x14ac:dyDescent="0.25">
      <c r="A323" s="254"/>
      <c r="B323" s="320" t="s">
        <v>448</v>
      </c>
      <c r="C323" s="320" t="s">
        <v>414</v>
      </c>
      <c r="D323" s="321"/>
      <c r="E323" s="641" t="s">
        <v>415</v>
      </c>
      <c r="F323" s="641"/>
      <c r="G323" s="254"/>
      <c r="H323" s="254"/>
      <c r="I323" s="265">
        <v>0</v>
      </c>
      <c r="J323" s="254"/>
      <c r="K323" s="254"/>
      <c r="L323" s="254"/>
      <c r="M323" s="254"/>
      <c r="N323" s="265">
        <v>0</v>
      </c>
      <c r="O323" s="236" t="e">
        <f t="shared" si="177"/>
        <v>#DIV/0!</v>
      </c>
      <c r="P323" s="265">
        <v>0</v>
      </c>
      <c r="Q323" s="265">
        <v>0</v>
      </c>
      <c r="R323" s="265">
        <v>0</v>
      </c>
      <c r="S323" s="265">
        <v>0</v>
      </c>
      <c r="T323" s="265">
        <v>0</v>
      </c>
      <c r="U323" s="254"/>
      <c r="V323" s="254"/>
    </row>
    <row r="324" spans="1:22" hidden="1" x14ac:dyDescent="0.25">
      <c r="A324" s="254"/>
      <c r="B324" s="320"/>
      <c r="C324" s="320"/>
      <c r="D324" s="321"/>
      <c r="E324" s="641"/>
      <c r="F324" s="641"/>
      <c r="G324" s="254"/>
      <c r="H324" s="254"/>
      <c r="I324" s="265"/>
      <c r="J324" s="254"/>
      <c r="K324" s="254"/>
      <c r="L324" s="254"/>
      <c r="M324" s="254"/>
      <c r="N324" s="265"/>
      <c r="O324" s="236"/>
      <c r="P324" s="265"/>
      <c r="Q324" s="265"/>
      <c r="R324" s="265"/>
      <c r="S324" s="265"/>
      <c r="T324" s="265"/>
      <c r="U324" s="254"/>
      <c r="V324" s="254"/>
    </row>
    <row r="325" spans="1:22" ht="33.75" x14ac:dyDescent="0.25">
      <c r="A325" s="254"/>
      <c r="B325" s="635" t="s">
        <v>449</v>
      </c>
      <c r="C325" s="644"/>
      <c r="D325" s="634"/>
      <c r="E325" s="646" t="s">
        <v>886</v>
      </c>
      <c r="F325" s="646" t="s">
        <v>1929</v>
      </c>
      <c r="G325" s="254"/>
      <c r="H325" s="254"/>
      <c r="I325" s="258">
        <f t="shared" ref="I325" si="217">I326</f>
        <v>1930000</v>
      </c>
      <c r="J325" s="254"/>
      <c r="K325" s="254"/>
      <c r="L325" s="254"/>
      <c r="M325" s="254"/>
      <c r="N325" s="258">
        <f t="shared" ref="N325:T325" si="218">N326</f>
        <v>1930000</v>
      </c>
      <c r="O325" s="236">
        <f t="shared" si="177"/>
        <v>100</v>
      </c>
      <c r="P325" s="258">
        <f t="shared" si="218"/>
        <v>1930000</v>
      </c>
      <c r="Q325" s="258">
        <f t="shared" si="218"/>
        <v>0</v>
      </c>
      <c r="R325" s="258">
        <f t="shared" si="218"/>
        <v>0</v>
      </c>
      <c r="S325" s="258">
        <f t="shared" si="218"/>
        <v>0</v>
      </c>
      <c r="T325" s="258">
        <f t="shared" si="218"/>
        <v>0</v>
      </c>
      <c r="U325" s="254"/>
      <c r="V325" s="254"/>
    </row>
    <row r="326" spans="1:22" hidden="1" x14ac:dyDescent="0.25">
      <c r="A326" s="254"/>
      <c r="B326" s="635" t="s">
        <v>449</v>
      </c>
      <c r="C326" s="635" t="s">
        <v>320</v>
      </c>
      <c r="D326" s="634"/>
      <c r="E326" s="646" t="s">
        <v>65</v>
      </c>
      <c r="F326" s="646"/>
      <c r="G326" s="254"/>
      <c r="H326" s="254"/>
      <c r="I326" s="258">
        <f t="shared" ref="I326" si="219">I327+I331</f>
        <v>1930000</v>
      </c>
      <c r="J326" s="254"/>
      <c r="K326" s="254"/>
      <c r="L326" s="254"/>
      <c r="M326" s="254"/>
      <c r="N326" s="258">
        <f t="shared" ref="N326:T326" si="220">N327+N331</f>
        <v>1930000</v>
      </c>
      <c r="O326" s="236">
        <f t="shared" si="177"/>
        <v>100</v>
      </c>
      <c r="P326" s="258">
        <f t="shared" si="220"/>
        <v>1930000</v>
      </c>
      <c r="Q326" s="258">
        <f t="shared" si="220"/>
        <v>0</v>
      </c>
      <c r="R326" s="258">
        <f t="shared" si="220"/>
        <v>0</v>
      </c>
      <c r="S326" s="258">
        <f t="shared" si="220"/>
        <v>0</v>
      </c>
      <c r="T326" s="258">
        <f t="shared" si="220"/>
        <v>0</v>
      </c>
      <c r="U326" s="254"/>
      <c r="V326" s="254"/>
    </row>
    <row r="327" spans="1:22" hidden="1" x14ac:dyDescent="0.25">
      <c r="A327" s="254"/>
      <c r="B327" s="639" t="s">
        <v>449</v>
      </c>
      <c r="C327" s="639" t="s">
        <v>321</v>
      </c>
      <c r="D327" s="638"/>
      <c r="E327" s="642" t="s">
        <v>322</v>
      </c>
      <c r="F327" s="642"/>
      <c r="G327" s="254"/>
      <c r="H327" s="254"/>
      <c r="I327" s="263">
        <f t="shared" ref="I327" si="221">SUM(I328:I330)</f>
        <v>1480000</v>
      </c>
      <c r="J327" s="254"/>
      <c r="K327" s="254"/>
      <c r="L327" s="254"/>
      <c r="M327" s="254"/>
      <c r="N327" s="263">
        <f t="shared" ref="N327:T327" si="222">SUM(N328:N330)</f>
        <v>1480000</v>
      </c>
      <c r="O327" s="236">
        <f t="shared" si="177"/>
        <v>100</v>
      </c>
      <c r="P327" s="263">
        <f t="shared" si="222"/>
        <v>1480000</v>
      </c>
      <c r="Q327" s="263">
        <f t="shared" si="222"/>
        <v>0</v>
      </c>
      <c r="R327" s="263">
        <f t="shared" si="222"/>
        <v>0</v>
      </c>
      <c r="S327" s="263">
        <f t="shared" si="222"/>
        <v>0</v>
      </c>
      <c r="T327" s="263">
        <f t="shared" si="222"/>
        <v>0</v>
      </c>
      <c r="U327" s="254"/>
      <c r="V327" s="254"/>
    </row>
    <row r="328" spans="1:22" ht="30" hidden="1" customHeight="1" x14ac:dyDescent="0.25">
      <c r="A328" s="254"/>
      <c r="B328" s="320" t="s">
        <v>449</v>
      </c>
      <c r="C328" s="320" t="s">
        <v>323</v>
      </c>
      <c r="D328" s="638"/>
      <c r="E328" s="641" t="s">
        <v>324</v>
      </c>
      <c r="F328" s="641"/>
      <c r="G328" s="254"/>
      <c r="H328" s="254"/>
      <c r="I328" s="265">
        <v>30000</v>
      </c>
      <c r="J328" s="254"/>
      <c r="K328" s="254"/>
      <c r="L328" s="254"/>
      <c r="M328" s="254"/>
      <c r="N328" s="265">
        <v>30000</v>
      </c>
      <c r="O328" s="236">
        <f t="shared" si="177"/>
        <v>100</v>
      </c>
      <c r="P328" s="265">
        <v>30000</v>
      </c>
      <c r="Q328" s="265"/>
      <c r="R328" s="265"/>
      <c r="S328" s="265"/>
      <c r="T328" s="265"/>
      <c r="U328" s="254"/>
      <c r="V328" s="254"/>
    </row>
    <row r="329" spans="1:22" ht="23.25" hidden="1" customHeight="1" x14ac:dyDescent="0.25">
      <c r="A329" s="254"/>
      <c r="B329" s="320" t="s">
        <v>449</v>
      </c>
      <c r="C329" s="320" t="s">
        <v>327</v>
      </c>
      <c r="D329" s="321"/>
      <c r="E329" s="641" t="s">
        <v>328</v>
      </c>
      <c r="F329" s="641"/>
      <c r="G329" s="254"/>
      <c r="H329" s="254"/>
      <c r="I329" s="265">
        <v>50000</v>
      </c>
      <c r="J329" s="254"/>
      <c r="K329" s="254"/>
      <c r="L329" s="254"/>
      <c r="M329" s="254"/>
      <c r="N329" s="265">
        <v>50000</v>
      </c>
      <c r="O329" s="236">
        <f t="shared" si="177"/>
        <v>100</v>
      </c>
      <c r="P329" s="265">
        <v>50000</v>
      </c>
      <c r="Q329" s="265"/>
      <c r="R329" s="265"/>
      <c r="S329" s="265"/>
      <c r="T329" s="265"/>
      <c r="U329" s="254"/>
      <c r="V329" s="254"/>
    </row>
    <row r="330" spans="1:22" ht="28.5" hidden="1" customHeight="1" x14ac:dyDescent="0.25">
      <c r="A330" s="254"/>
      <c r="B330" s="320" t="s">
        <v>449</v>
      </c>
      <c r="C330" s="320" t="s">
        <v>329</v>
      </c>
      <c r="D330" s="321"/>
      <c r="E330" s="641" t="s">
        <v>330</v>
      </c>
      <c r="F330" s="641"/>
      <c r="G330" s="254"/>
      <c r="H330" s="254"/>
      <c r="I330" s="265">
        <v>1400000</v>
      </c>
      <c r="J330" s="254"/>
      <c r="K330" s="254"/>
      <c r="L330" s="254"/>
      <c r="M330" s="254"/>
      <c r="N330" s="265">
        <v>1400000</v>
      </c>
      <c r="O330" s="236">
        <f t="shared" si="177"/>
        <v>100</v>
      </c>
      <c r="P330" s="265">
        <v>1400000</v>
      </c>
      <c r="Q330" s="265"/>
      <c r="R330" s="265"/>
      <c r="S330" s="265"/>
      <c r="T330" s="265"/>
      <c r="U330" s="254"/>
      <c r="V330" s="254"/>
    </row>
    <row r="331" spans="1:22" hidden="1" x14ac:dyDescent="0.25">
      <c r="A331" s="254"/>
      <c r="B331" s="639" t="s">
        <v>449</v>
      </c>
      <c r="C331" s="639" t="s">
        <v>331</v>
      </c>
      <c r="D331" s="638"/>
      <c r="E331" s="642" t="s">
        <v>79</v>
      </c>
      <c r="F331" s="642"/>
      <c r="G331" s="254"/>
      <c r="H331" s="254"/>
      <c r="I331" s="263">
        <f t="shared" ref="I331" si="223">SUM(I332:I332)</f>
        <v>450000</v>
      </c>
      <c r="J331" s="254"/>
      <c r="K331" s="254"/>
      <c r="L331" s="254"/>
      <c r="M331" s="254"/>
      <c r="N331" s="263">
        <f t="shared" ref="N331:T331" si="224">SUM(N332:N332)</f>
        <v>450000</v>
      </c>
      <c r="O331" s="236">
        <f t="shared" si="177"/>
        <v>100</v>
      </c>
      <c r="P331" s="263">
        <f t="shared" si="224"/>
        <v>450000</v>
      </c>
      <c r="Q331" s="263">
        <f t="shared" si="224"/>
        <v>0</v>
      </c>
      <c r="R331" s="263">
        <f t="shared" si="224"/>
        <v>0</v>
      </c>
      <c r="S331" s="263">
        <f t="shared" si="224"/>
        <v>0</v>
      </c>
      <c r="T331" s="263">
        <f t="shared" si="224"/>
        <v>0</v>
      </c>
      <c r="U331" s="254"/>
      <c r="V331" s="254"/>
    </row>
    <row r="332" spans="1:22" ht="25.5" hidden="1" x14ac:dyDescent="0.25">
      <c r="A332" s="254"/>
      <c r="B332" s="320" t="s">
        <v>449</v>
      </c>
      <c r="C332" s="320" t="s">
        <v>428</v>
      </c>
      <c r="D332" s="321"/>
      <c r="E332" s="641" t="s">
        <v>429</v>
      </c>
      <c r="F332" s="641"/>
      <c r="G332" s="254"/>
      <c r="H332" s="254"/>
      <c r="I332" s="265">
        <v>450000</v>
      </c>
      <c r="J332" s="254"/>
      <c r="K332" s="254"/>
      <c r="L332" s="254"/>
      <c r="M332" s="254"/>
      <c r="N332" s="265">
        <v>450000</v>
      </c>
      <c r="O332" s="236">
        <f t="shared" si="177"/>
        <v>100</v>
      </c>
      <c r="P332" s="265">
        <v>450000</v>
      </c>
      <c r="Q332" s="265"/>
      <c r="R332" s="265"/>
      <c r="S332" s="265"/>
      <c r="T332" s="265"/>
      <c r="U332" s="254"/>
      <c r="V332" s="254"/>
    </row>
    <row r="333" spans="1:22" hidden="1" x14ac:dyDescent="0.25">
      <c r="A333" s="254"/>
      <c r="B333" s="320"/>
      <c r="C333" s="320"/>
      <c r="D333" s="321"/>
      <c r="E333" s="641"/>
      <c r="F333" s="641"/>
      <c r="G333" s="254"/>
      <c r="H333" s="254"/>
      <c r="I333" s="265"/>
      <c r="J333" s="254"/>
      <c r="K333" s="254"/>
      <c r="L333" s="254"/>
      <c r="M333" s="254"/>
      <c r="N333" s="265"/>
      <c r="O333" s="236"/>
      <c r="P333" s="265"/>
      <c r="Q333" s="265"/>
      <c r="R333" s="265"/>
      <c r="S333" s="265"/>
      <c r="T333" s="265"/>
      <c r="U333" s="254"/>
      <c r="V333" s="254"/>
    </row>
    <row r="334" spans="1:22" ht="30" customHeight="1" x14ac:dyDescent="0.25">
      <c r="A334" s="254"/>
      <c r="B334" s="635" t="s">
        <v>450</v>
      </c>
      <c r="C334" s="644"/>
      <c r="D334" s="634"/>
      <c r="E334" s="646" t="s">
        <v>451</v>
      </c>
      <c r="F334" s="646" t="s">
        <v>1930</v>
      </c>
      <c r="G334" s="254"/>
      <c r="H334" s="254"/>
      <c r="I334" s="258">
        <f t="shared" ref="I334:I335" si="225">I335</f>
        <v>8095000</v>
      </c>
      <c r="J334" s="254"/>
      <c r="K334" s="254"/>
      <c r="L334" s="254"/>
      <c r="M334" s="254"/>
      <c r="N334" s="258">
        <f t="shared" ref="N334:T335" si="226">N335</f>
        <v>8095000</v>
      </c>
      <c r="O334" s="236">
        <f t="shared" si="177"/>
        <v>100</v>
      </c>
      <c r="P334" s="258">
        <f t="shared" si="226"/>
        <v>8095000</v>
      </c>
      <c r="Q334" s="258">
        <f t="shared" si="226"/>
        <v>0</v>
      </c>
      <c r="R334" s="258">
        <f t="shared" si="226"/>
        <v>0</v>
      </c>
      <c r="S334" s="258">
        <f t="shared" si="226"/>
        <v>0</v>
      </c>
      <c r="T334" s="258">
        <f t="shared" si="226"/>
        <v>0</v>
      </c>
      <c r="U334" s="254"/>
      <c r="V334" s="254"/>
    </row>
    <row r="335" spans="1:22" hidden="1" x14ac:dyDescent="0.25">
      <c r="A335" s="254"/>
      <c r="B335" s="635" t="s">
        <v>450</v>
      </c>
      <c r="C335" s="635" t="s">
        <v>320</v>
      </c>
      <c r="D335" s="634"/>
      <c r="E335" s="646" t="s">
        <v>65</v>
      </c>
      <c r="F335" s="646"/>
      <c r="G335" s="254"/>
      <c r="H335" s="254"/>
      <c r="I335" s="258">
        <f t="shared" si="225"/>
        <v>8095000</v>
      </c>
      <c r="J335" s="254"/>
      <c r="K335" s="254"/>
      <c r="L335" s="254"/>
      <c r="M335" s="254"/>
      <c r="N335" s="258">
        <f t="shared" si="226"/>
        <v>8095000</v>
      </c>
      <c r="O335" s="236">
        <f t="shared" si="177"/>
        <v>100</v>
      </c>
      <c r="P335" s="258">
        <f t="shared" si="226"/>
        <v>8095000</v>
      </c>
      <c r="Q335" s="258">
        <f t="shared" si="226"/>
        <v>0</v>
      </c>
      <c r="R335" s="258">
        <f t="shared" si="226"/>
        <v>0</v>
      </c>
      <c r="S335" s="258">
        <f t="shared" si="226"/>
        <v>0</v>
      </c>
      <c r="T335" s="258">
        <f t="shared" si="226"/>
        <v>0</v>
      </c>
      <c r="U335" s="254"/>
      <c r="V335" s="254"/>
    </row>
    <row r="336" spans="1:22" hidden="1" x14ac:dyDescent="0.25">
      <c r="A336" s="254"/>
      <c r="B336" s="639" t="s">
        <v>450</v>
      </c>
      <c r="C336" s="639" t="s">
        <v>321</v>
      </c>
      <c r="D336" s="638"/>
      <c r="E336" s="642" t="s">
        <v>322</v>
      </c>
      <c r="F336" s="642"/>
      <c r="G336" s="254"/>
      <c r="H336" s="254"/>
      <c r="I336" s="263">
        <f t="shared" ref="I336" si="227">SUM(I337:I339)</f>
        <v>8095000</v>
      </c>
      <c r="J336" s="254"/>
      <c r="K336" s="254"/>
      <c r="L336" s="254"/>
      <c r="M336" s="254"/>
      <c r="N336" s="263">
        <f t="shared" ref="N336:T336" si="228">SUM(N337:N339)</f>
        <v>8095000</v>
      </c>
      <c r="O336" s="236">
        <f t="shared" si="177"/>
        <v>100</v>
      </c>
      <c r="P336" s="263">
        <f t="shared" si="228"/>
        <v>8095000</v>
      </c>
      <c r="Q336" s="263">
        <f t="shared" si="228"/>
        <v>0</v>
      </c>
      <c r="R336" s="263">
        <f t="shared" si="228"/>
        <v>0</v>
      </c>
      <c r="S336" s="263">
        <f t="shared" si="228"/>
        <v>0</v>
      </c>
      <c r="T336" s="263">
        <f t="shared" si="228"/>
        <v>0</v>
      </c>
      <c r="U336" s="254"/>
      <c r="V336" s="254"/>
    </row>
    <row r="337" spans="1:22" ht="24.75" hidden="1" customHeight="1" x14ac:dyDescent="0.25">
      <c r="A337" s="254"/>
      <c r="B337" s="320" t="s">
        <v>450</v>
      </c>
      <c r="C337" s="320" t="s">
        <v>323</v>
      </c>
      <c r="D337" s="321"/>
      <c r="E337" s="641" t="s">
        <v>324</v>
      </c>
      <c r="F337" s="641"/>
      <c r="G337" s="254"/>
      <c r="H337" s="254"/>
      <c r="I337" s="265">
        <v>300000</v>
      </c>
      <c r="J337" s="254"/>
      <c r="K337" s="254"/>
      <c r="L337" s="254"/>
      <c r="M337" s="254"/>
      <c r="N337" s="265">
        <v>300000</v>
      </c>
      <c r="O337" s="236">
        <f t="shared" si="177"/>
        <v>100</v>
      </c>
      <c r="P337" s="265">
        <v>300000</v>
      </c>
      <c r="Q337" s="265"/>
      <c r="R337" s="265"/>
      <c r="S337" s="265"/>
      <c r="T337" s="265"/>
      <c r="U337" s="254"/>
      <c r="V337" s="254"/>
    </row>
    <row r="338" spans="1:22" ht="25.5" hidden="1" customHeight="1" x14ac:dyDescent="0.25">
      <c r="A338" s="254"/>
      <c r="B338" s="320" t="s">
        <v>450</v>
      </c>
      <c r="C338" s="320" t="s">
        <v>327</v>
      </c>
      <c r="D338" s="321"/>
      <c r="E338" s="641" t="s">
        <v>328</v>
      </c>
      <c r="F338" s="641"/>
      <c r="G338" s="254"/>
      <c r="H338" s="254"/>
      <c r="I338" s="265">
        <v>400000</v>
      </c>
      <c r="J338" s="254"/>
      <c r="K338" s="254"/>
      <c r="L338" s="254"/>
      <c r="M338" s="254"/>
      <c r="N338" s="265">
        <v>400000</v>
      </c>
      <c r="O338" s="236">
        <f t="shared" si="177"/>
        <v>100</v>
      </c>
      <c r="P338" s="265">
        <v>400000</v>
      </c>
      <c r="Q338" s="265"/>
      <c r="R338" s="265"/>
      <c r="S338" s="265"/>
      <c r="T338" s="265"/>
      <c r="U338" s="254"/>
      <c r="V338" s="254"/>
    </row>
    <row r="339" spans="1:22" ht="28.5" hidden="1" customHeight="1" x14ac:dyDescent="0.25">
      <c r="A339" s="254"/>
      <c r="B339" s="320" t="s">
        <v>450</v>
      </c>
      <c r="C339" s="320" t="s">
        <v>329</v>
      </c>
      <c r="D339" s="321"/>
      <c r="E339" s="641" t="s">
        <v>330</v>
      </c>
      <c r="F339" s="641"/>
      <c r="G339" s="254"/>
      <c r="H339" s="254"/>
      <c r="I339" s="265">
        <v>7395000</v>
      </c>
      <c r="J339" s="254"/>
      <c r="K339" s="254"/>
      <c r="L339" s="254"/>
      <c r="M339" s="254"/>
      <c r="N339" s="265">
        <v>7395000</v>
      </c>
      <c r="O339" s="236">
        <f t="shared" si="177"/>
        <v>100</v>
      </c>
      <c r="P339" s="265">
        <v>7395000</v>
      </c>
      <c r="Q339" s="265"/>
      <c r="R339" s="265"/>
      <c r="S339" s="265"/>
      <c r="T339" s="265"/>
      <c r="U339" s="254"/>
      <c r="V339" s="254"/>
    </row>
    <row r="340" spans="1:22" hidden="1" x14ac:dyDescent="0.25">
      <c r="A340" s="254"/>
      <c r="B340" s="320"/>
      <c r="C340" s="320"/>
      <c r="D340" s="321"/>
      <c r="E340" s="641"/>
      <c r="F340" s="641"/>
      <c r="G340" s="254"/>
      <c r="H340" s="254"/>
      <c r="I340" s="265"/>
      <c r="J340" s="254"/>
      <c r="K340" s="254"/>
      <c r="L340" s="254"/>
      <c r="M340" s="254"/>
      <c r="N340" s="265"/>
      <c r="O340" s="236"/>
      <c r="P340" s="265"/>
      <c r="Q340" s="265"/>
      <c r="R340" s="265"/>
      <c r="S340" s="265"/>
      <c r="T340" s="265"/>
      <c r="U340" s="254"/>
      <c r="V340" s="254"/>
    </row>
    <row r="341" spans="1:22" ht="21" customHeight="1" x14ac:dyDescent="0.25">
      <c r="A341" s="254"/>
      <c r="B341" s="635" t="s">
        <v>452</v>
      </c>
      <c r="C341" s="644"/>
      <c r="D341" s="634"/>
      <c r="E341" s="646" t="s">
        <v>453</v>
      </c>
      <c r="F341" s="646" t="s">
        <v>1931</v>
      </c>
      <c r="G341" s="254"/>
      <c r="H341" s="254"/>
      <c r="I341" s="258">
        <f t="shared" ref="I341" si="229">I342</f>
        <v>2940000</v>
      </c>
      <c r="J341" s="254"/>
      <c r="K341" s="254"/>
      <c r="L341" s="254"/>
      <c r="M341" s="254"/>
      <c r="N341" s="258">
        <f t="shared" ref="N341:T341" si="230">N342</f>
        <v>2940000</v>
      </c>
      <c r="O341" s="236">
        <f t="shared" si="177"/>
        <v>100</v>
      </c>
      <c r="P341" s="258">
        <f t="shared" si="230"/>
        <v>2940000</v>
      </c>
      <c r="Q341" s="258">
        <f t="shared" si="230"/>
        <v>0</v>
      </c>
      <c r="R341" s="258">
        <f t="shared" si="230"/>
        <v>0</v>
      </c>
      <c r="S341" s="258">
        <f t="shared" si="230"/>
        <v>0</v>
      </c>
      <c r="T341" s="258">
        <f t="shared" si="230"/>
        <v>0</v>
      </c>
      <c r="U341" s="254"/>
      <c r="V341" s="254"/>
    </row>
    <row r="342" spans="1:22" hidden="1" x14ac:dyDescent="0.25">
      <c r="A342" s="254"/>
      <c r="B342" s="635" t="s">
        <v>452</v>
      </c>
      <c r="C342" s="635" t="s">
        <v>320</v>
      </c>
      <c r="D342" s="634"/>
      <c r="E342" s="646" t="s">
        <v>65</v>
      </c>
      <c r="F342" s="646"/>
      <c r="G342" s="254"/>
      <c r="H342" s="254"/>
      <c r="I342" s="258">
        <f t="shared" ref="I342" si="231">I343+I345</f>
        <v>2940000</v>
      </c>
      <c r="J342" s="254"/>
      <c r="K342" s="254"/>
      <c r="L342" s="254"/>
      <c r="M342" s="254"/>
      <c r="N342" s="258">
        <f t="shared" ref="N342:T342" si="232">N343+N345</f>
        <v>2940000</v>
      </c>
      <c r="O342" s="236">
        <f t="shared" si="177"/>
        <v>100</v>
      </c>
      <c r="P342" s="258">
        <f t="shared" si="232"/>
        <v>2940000</v>
      </c>
      <c r="Q342" s="258">
        <f t="shared" si="232"/>
        <v>0</v>
      </c>
      <c r="R342" s="258">
        <f t="shared" si="232"/>
        <v>0</v>
      </c>
      <c r="S342" s="258">
        <f t="shared" si="232"/>
        <v>0</v>
      </c>
      <c r="T342" s="258">
        <f t="shared" si="232"/>
        <v>0</v>
      </c>
      <c r="U342" s="254"/>
      <c r="V342" s="254"/>
    </row>
    <row r="343" spans="1:22" hidden="1" x14ac:dyDescent="0.25">
      <c r="A343" s="254"/>
      <c r="B343" s="639" t="s">
        <v>452</v>
      </c>
      <c r="C343" s="639" t="s">
        <v>321</v>
      </c>
      <c r="D343" s="638"/>
      <c r="E343" s="642" t="s">
        <v>322</v>
      </c>
      <c r="F343" s="642"/>
      <c r="G343" s="254"/>
      <c r="H343" s="254"/>
      <c r="I343" s="263">
        <f t="shared" ref="I343" si="233">SUM(I344)</f>
        <v>1440000</v>
      </c>
      <c r="J343" s="254"/>
      <c r="K343" s="254"/>
      <c r="L343" s="254"/>
      <c r="M343" s="254"/>
      <c r="N343" s="263">
        <f t="shared" ref="N343:T343" si="234">SUM(N344)</f>
        <v>1440000</v>
      </c>
      <c r="O343" s="236">
        <f t="shared" si="177"/>
        <v>100</v>
      </c>
      <c r="P343" s="263">
        <f t="shared" si="234"/>
        <v>1440000</v>
      </c>
      <c r="Q343" s="263">
        <f t="shared" si="234"/>
        <v>0</v>
      </c>
      <c r="R343" s="263">
        <f t="shared" si="234"/>
        <v>0</v>
      </c>
      <c r="S343" s="263">
        <f t="shared" si="234"/>
        <v>0</v>
      </c>
      <c r="T343" s="263">
        <f t="shared" si="234"/>
        <v>0</v>
      </c>
      <c r="U343" s="254"/>
      <c r="V343" s="254"/>
    </row>
    <row r="344" spans="1:22" ht="26.25" hidden="1" customHeight="1" x14ac:dyDescent="0.25">
      <c r="A344" s="254"/>
      <c r="B344" s="320" t="s">
        <v>452</v>
      </c>
      <c r="C344" s="320" t="s">
        <v>329</v>
      </c>
      <c r="D344" s="321"/>
      <c r="E344" s="641" t="s">
        <v>330</v>
      </c>
      <c r="F344" s="641"/>
      <c r="G344" s="254"/>
      <c r="H344" s="254"/>
      <c r="I344" s="265">
        <v>1440000</v>
      </c>
      <c r="J344" s="254"/>
      <c r="K344" s="254"/>
      <c r="L344" s="254"/>
      <c r="M344" s="254"/>
      <c r="N344" s="265">
        <v>1440000</v>
      </c>
      <c r="O344" s="236">
        <f t="shared" si="177"/>
        <v>100</v>
      </c>
      <c r="P344" s="265">
        <v>1440000</v>
      </c>
      <c r="Q344" s="265"/>
      <c r="R344" s="265"/>
      <c r="S344" s="265"/>
      <c r="T344" s="265"/>
      <c r="U344" s="254"/>
      <c r="V344" s="254"/>
    </row>
    <row r="345" spans="1:22" hidden="1" x14ac:dyDescent="0.25">
      <c r="A345" s="254"/>
      <c r="B345" s="639" t="s">
        <v>452</v>
      </c>
      <c r="C345" s="639" t="s">
        <v>331</v>
      </c>
      <c r="D345" s="638"/>
      <c r="E345" s="642" t="s">
        <v>79</v>
      </c>
      <c r="F345" s="642"/>
      <c r="G345" s="254"/>
      <c r="H345" s="254"/>
      <c r="I345" s="263">
        <f t="shared" ref="I345" si="235">SUM(I346:I347)</f>
        <v>1500000</v>
      </c>
      <c r="J345" s="254"/>
      <c r="K345" s="254"/>
      <c r="L345" s="254"/>
      <c r="M345" s="254"/>
      <c r="N345" s="263">
        <f t="shared" ref="N345:T345" si="236">SUM(N346:N347)</f>
        <v>1500000</v>
      </c>
      <c r="O345" s="236">
        <f t="shared" si="177"/>
        <v>100</v>
      </c>
      <c r="P345" s="263">
        <f t="shared" si="236"/>
        <v>1500000</v>
      </c>
      <c r="Q345" s="263">
        <f t="shared" si="236"/>
        <v>0</v>
      </c>
      <c r="R345" s="263">
        <f t="shared" si="236"/>
        <v>0</v>
      </c>
      <c r="S345" s="263">
        <f t="shared" si="236"/>
        <v>0</v>
      </c>
      <c r="T345" s="263">
        <f t="shared" si="236"/>
        <v>0</v>
      </c>
      <c r="U345" s="254"/>
      <c r="V345" s="254"/>
    </row>
    <row r="346" spans="1:22" ht="25.5" hidden="1" x14ac:dyDescent="0.25">
      <c r="A346" s="254"/>
      <c r="B346" s="320" t="s">
        <v>452</v>
      </c>
      <c r="C346" s="320" t="s">
        <v>428</v>
      </c>
      <c r="D346" s="321"/>
      <c r="E346" s="641" t="s">
        <v>429</v>
      </c>
      <c r="F346" s="641"/>
      <c r="G346" s="254"/>
      <c r="H346" s="254"/>
      <c r="I346" s="265">
        <v>450000</v>
      </c>
      <c r="J346" s="254"/>
      <c r="K346" s="254"/>
      <c r="L346" s="254"/>
      <c r="M346" s="254"/>
      <c r="N346" s="265">
        <v>450000</v>
      </c>
      <c r="O346" s="236">
        <f t="shared" ref="O346:O424" si="237">N346/I346*100</f>
        <v>100</v>
      </c>
      <c r="P346" s="265">
        <v>450000</v>
      </c>
      <c r="Q346" s="265"/>
      <c r="R346" s="265"/>
      <c r="S346" s="265"/>
      <c r="T346" s="265"/>
      <c r="U346" s="254"/>
      <c r="V346" s="254"/>
    </row>
    <row r="347" spans="1:22" ht="25.5" hidden="1" x14ac:dyDescent="0.25">
      <c r="A347" s="254"/>
      <c r="B347" s="320" t="s">
        <v>452</v>
      </c>
      <c r="C347" s="320" t="s">
        <v>430</v>
      </c>
      <c r="D347" s="321"/>
      <c r="E347" s="641" t="s">
        <v>431</v>
      </c>
      <c r="F347" s="641"/>
      <c r="G347" s="254"/>
      <c r="H347" s="254"/>
      <c r="I347" s="265">
        <v>1050000</v>
      </c>
      <c r="J347" s="254"/>
      <c r="K347" s="254"/>
      <c r="L347" s="254"/>
      <c r="M347" s="254"/>
      <c r="N347" s="265">
        <v>1050000</v>
      </c>
      <c r="O347" s="236">
        <f t="shared" si="237"/>
        <v>100</v>
      </c>
      <c r="P347" s="265">
        <v>1050000</v>
      </c>
      <c r="Q347" s="265"/>
      <c r="R347" s="265"/>
      <c r="S347" s="265"/>
      <c r="T347" s="265"/>
      <c r="U347" s="254"/>
      <c r="V347" s="254"/>
    </row>
    <row r="348" spans="1:22" ht="13.5" hidden="1" customHeight="1" x14ac:dyDescent="0.25">
      <c r="A348" s="254"/>
      <c r="B348" s="320"/>
      <c r="C348" s="320"/>
      <c r="D348" s="321"/>
      <c r="E348" s="641"/>
      <c r="F348" s="641"/>
      <c r="G348" s="254"/>
      <c r="H348" s="254"/>
      <c r="I348" s="265"/>
      <c r="J348" s="254"/>
      <c r="K348" s="254"/>
      <c r="L348" s="254"/>
      <c r="M348" s="254"/>
      <c r="N348" s="265"/>
      <c r="O348" s="236"/>
      <c r="P348" s="265"/>
      <c r="Q348" s="265"/>
      <c r="R348" s="265"/>
      <c r="S348" s="265"/>
      <c r="T348" s="265"/>
      <c r="U348" s="254"/>
      <c r="V348" s="254"/>
    </row>
    <row r="349" spans="1:22" ht="33.75" hidden="1" x14ac:dyDescent="0.25">
      <c r="A349" s="254"/>
      <c r="B349" s="635" t="s">
        <v>454</v>
      </c>
      <c r="C349" s="644"/>
      <c r="D349" s="634"/>
      <c r="E349" s="646" t="s">
        <v>887</v>
      </c>
      <c r="F349" s="646"/>
      <c r="G349" s="254"/>
      <c r="H349" s="254"/>
      <c r="I349" s="258">
        <f t="shared" ref="I349:I350" si="238">I350</f>
        <v>0</v>
      </c>
      <c r="J349" s="254"/>
      <c r="K349" s="254"/>
      <c r="L349" s="254"/>
      <c r="M349" s="254"/>
      <c r="N349" s="258">
        <f t="shared" ref="N349:T350" si="239">N350</f>
        <v>0</v>
      </c>
      <c r="O349" s="236" t="e">
        <f t="shared" si="237"/>
        <v>#DIV/0!</v>
      </c>
      <c r="P349" s="258">
        <f t="shared" si="239"/>
        <v>0</v>
      </c>
      <c r="Q349" s="258">
        <f t="shared" si="239"/>
        <v>0</v>
      </c>
      <c r="R349" s="258">
        <f t="shared" si="239"/>
        <v>0</v>
      </c>
      <c r="S349" s="258">
        <f t="shared" si="239"/>
        <v>0</v>
      </c>
      <c r="T349" s="258">
        <f t="shared" si="239"/>
        <v>0</v>
      </c>
      <c r="U349" s="254"/>
      <c r="V349" s="254"/>
    </row>
    <row r="350" spans="1:22" hidden="1" x14ac:dyDescent="0.25">
      <c r="A350" s="254"/>
      <c r="B350" s="635" t="s">
        <v>454</v>
      </c>
      <c r="C350" s="635" t="s">
        <v>363</v>
      </c>
      <c r="D350" s="634"/>
      <c r="E350" s="646" t="s">
        <v>66</v>
      </c>
      <c r="F350" s="646"/>
      <c r="G350" s="254"/>
      <c r="H350" s="254"/>
      <c r="I350" s="258">
        <f t="shared" si="238"/>
        <v>0</v>
      </c>
      <c r="J350" s="254"/>
      <c r="K350" s="254"/>
      <c r="L350" s="254"/>
      <c r="M350" s="254"/>
      <c r="N350" s="258">
        <f t="shared" si="239"/>
        <v>0</v>
      </c>
      <c r="O350" s="236" t="e">
        <f t="shared" si="237"/>
        <v>#DIV/0!</v>
      </c>
      <c r="P350" s="258">
        <f t="shared" si="239"/>
        <v>0</v>
      </c>
      <c r="Q350" s="258">
        <f t="shared" si="239"/>
        <v>0</v>
      </c>
      <c r="R350" s="258">
        <f t="shared" si="239"/>
        <v>0</v>
      </c>
      <c r="S350" s="258">
        <f t="shared" si="239"/>
        <v>0</v>
      </c>
      <c r="T350" s="258">
        <f t="shared" si="239"/>
        <v>0</v>
      </c>
      <c r="U350" s="254"/>
      <c r="V350" s="254"/>
    </row>
    <row r="351" spans="1:22" ht="3.75" hidden="1" customHeight="1" x14ac:dyDescent="0.25">
      <c r="A351" s="254"/>
      <c r="B351" s="639" t="s">
        <v>454</v>
      </c>
      <c r="C351" s="639" t="s">
        <v>401</v>
      </c>
      <c r="D351" s="638"/>
      <c r="E351" s="642" t="s">
        <v>880</v>
      </c>
      <c r="F351" s="642"/>
      <c r="G351" s="254"/>
      <c r="H351" s="254"/>
      <c r="I351" s="263">
        <f t="shared" ref="I351" si="240">SUM(I352:I354)</f>
        <v>0</v>
      </c>
      <c r="J351" s="254"/>
      <c r="K351" s="254"/>
      <c r="L351" s="254"/>
      <c r="M351" s="254"/>
      <c r="N351" s="263">
        <f t="shared" ref="N351:T351" si="241">SUM(N352:N354)</f>
        <v>0</v>
      </c>
      <c r="O351" s="236" t="e">
        <f t="shared" si="237"/>
        <v>#DIV/0!</v>
      </c>
      <c r="P351" s="263">
        <f t="shared" si="241"/>
        <v>0</v>
      </c>
      <c r="Q351" s="263">
        <f t="shared" si="241"/>
        <v>0</v>
      </c>
      <c r="R351" s="263">
        <f t="shared" si="241"/>
        <v>0</v>
      </c>
      <c r="S351" s="263">
        <f t="shared" si="241"/>
        <v>0</v>
      </c>
      <c r="T351" s="263">
        <f t="shared" si="241"/>
        <v>0</v>
      </c>
      <c r="U351" s="254"/>
      <c r="V351" s="254"/>
    </row>
    <row r="352" spans="1:22" ht="25.5" hidden="1" x14ac:dyDescent="0.25">
      <c r="A352" s="254"/>
      <c r="B352" s="320" t="s">
        <v>454</v>
      </c>
      <c r="C352" s="320" t="s">
        <v>872</v>
      </c>
      <c r="D352" s="321"/>
      <c r="E352" s="641" t="s">
        <v>881</v>
      </c>
      <c r="F352" s="641"/>
      <c r="G352" s="254"/>
      <c r="H352" s="254"/>
      <c r="I352" s="265">
        <v>0</v>
      </c>
      <c r="J352" s="254"/>
      <c r="K352" s="254"/>
      <c r="L352" s="254"/>
      <c r="M352" s="254"/>
      <c r="N352" s="265">
        <v>0</v>
      </c>
      <c r="O352" s="236" t="e">
        <f t="shared" si="237"/>
        <v>#DIV/0!</v>
      </c>
      <c r="P352" s="265">
        <v>0</v>
      </c>
      <c r="Q352" s="265">
        <v>0</v>
      </c>
      <c r="R352" s="265">
        <v>0</v>
      </c>
      <c r="S352" s="265">
        <v>0</v>
      </c>
      <c r="T352" s="265">
        <v>0</v>
      </c>
      <c r="U352" s="254"/>
      <c r="V352" s="254"/>
    </row>
    <row r="353" spans="1:22" ht="25.5" hidden="1" x14ac:dyDescent="0.25">
      <c r="A353" s="254"/>
      <c r="B353" s="320" t="s">
        <v>454</v>
      </c>
      <c r="C353" s="320" t="s">
        <v>402</v>
      </c>
      <c r="D353" s="321"/>
      <c r="E353" s="641" t="s">
        <v>882</v>
      </c>
      <c r="F353" s="641"/>
      <c r="G353" s="254"/>
      <c r="H353" s="254"/>
      <c r="I353" s="265">
        <v>0</v>
      </c>
      <c r="J353" s="254"/>
      <c r="K353" s="254"/>
      <c r="L353" s="254"/>
      <c r="M353" s="254"/>
      <c r="N353" s="265">
        <v>0</v>
      </c>
      <c r="O353" s="236" t="e">
        <f t="shared" si="237"/>
        <v>#DIV/0!</v>
      </c>
      <c r="P353" s="265">
        <v>0</v>
      </c>
      <c r="Q353" s="265">
        <v>0</v>
      </c>
      <c r="R353" s="265">
        <v>0</v>
      </c>
      <c r="S353" s="265">
        <v>0</v>
      </c>
      <c r="T353" s="265">
        <v>0</v>
      </c>
      <c r="U353" s="254"/>
      <c r="V353" s="254"/>
    </row>
    <row r="354" spans="1:22" ht="25.5" hidden="1" x14ac:dyDescent="0.25">
      <c r="A354" s="254"/>
      <c r="B354" s="320" t="s">
        <v>454</v>
      </c>
      <c r="C354" s="320" t="s">
        <v>883</v>
      </c>
      <c r="D354" s="321"/>
      <c r="E354" s="641" t="s">
        <v>884</v>
      </c>
      <c r="F354" s="641"/>
      <c r="G354" s="254"/>
      <c r="H354" s="254"/>
      <c r="I354" s="265">
        <v>0</v>
      </c>
      <c r="J354" s="254"/>
      <c r="K354" s="254"/>
      <c r="L354" s="254"/>
      <c r="M354" s="254"/>
      <c r="N354" s="265">
        <v>0</v>
      </c>
      <c r="O354" s="236" t="e">
        <f t="shared" si="237"/>
        <v>#DIV/0!</v>
      </c>
      <c r="P354" s="265">
        <v>0</v>
      </c>
      <c r="Q354" s="265">
        <v>0</v>
      </c>
      <c r="R354" s="265">
        <v>0</v>
      </c>
      <c r="S354" s="265">
        <v>0</v>
      </c>
      <c r="T354" s="265">
        <v>0</v>
      </c>
      <c r="U354" s="254"/>
      <c r="V354" s="254"/>
    </row>
    <row r="355" spans="1:22" hidden="1" x14ac:dyDescent="0.25">
      <c r="A355" s="254"/>
      <c r="B355" s="320"/>
      <c r="C355" s="320"/>
      <c r="D355" s="321"/>
      <c r="E355" s="322"/>
      <c r="F355" s="322"/>
      <c r="G355" s="254"/>
      <c r="H355" s="254"/>
      <c r="I355" s="265"/>
      <c r="J355" s="254"/>
      <c r="K355" s="254"/>
      <c r="L355" s="254"/>
      <c r="M355" s="254"/>
      <c r="N355" s="265"/>
      <c r="O355" s="236"/>
      <c r="P355" s="265"/>
      <c r="Q355" s="265"/>
      <c r="R355" s="265"/>
      <c r="S355" s="265"/>
      <c r="T355" s="265"/>
      <c r="U355" s="254"/>
      <c r="V355" s="254"/>
    </row>
    <row r="356" spans="1:22" ht="22.5" hidden="1" x14ac:dyDescent="0.25">
      <c r="A356" s="254"/>
      <c r="B356" s="635" t="s">
        <v>455</v>
      </c>
      <c r="C356" s="644"/>
      <c r="D356" s="634"/>
      <c r="E356" s="646" t="s">
        <v>456</v>
      </c>
      <c r="F356" s="646"/>
      <c r="G356" s="254"/>
      <c r="H356" s="254"/>
      <c r="I356" s="258">
        <f t="shared" ref="I356" si="242">I357</f>
        <v>0</v>
      </c>
      <c r="J356" s="254"/>
      <c r="K356" s="254"/>
      <c r="L356" s="254"/>
      <c r="M356" s="254"/>
      <c r="N356" s="258">
        <f t="shared" ref="N356:T356" si="243">N357</f>
        <v>0</v>
      </c>
      <c r="O356" s="236" t="e">
        <f t="shared" si="237"/>
        <v>#DIV/0!</v>
      </c>
      <c r="P356" s="258">
        <f t="shared" si="243"/>
        <v>0</v>
      </c>
      <c r="Q356" s="258">
        <f t="shared" si="243"/>
        <v>0</v>
      </c>
      <c r="R356" s="258">
        <f t="shared" si="243"/>
        <v>0</v>
      </c>
      <c r="S356" s="258">
        <f t="shared" si="243"/>
        <v>0</v>
      </c>
      <c r="T356" s="258">
        <f t="shared" si="243"/>
        <v>0</v>
      </c>
      <c r="U356" s="254"/>
      <c r="V356" s="254"/>
    </row>
    <row r="357" spans="1:22" hidden="1" x14ac:dyDescent="0.25">
      <c r="A357" s="254"/>
      <c r="B357" s="635" t="s">
        <v>455</v>
      </c>
      <c r="C357" s="635" t="s">
        <v>320</v>
      </c>
      <c r="D357" s="634"/>
      <c r="E357" s="646" t="s">
        <v>65</v>
      </c>
      <c r="F357" s="646"/>
      <c r="G357" s="254"/>
      <c r="H357" s="254"/>
      <c r="I357" s="258">
        <f t="shared" ref="I357" si="244">I358+I362</f>
        <v>0</v>
      </c>
      <c r="J357" s="254"/>
      <c r="K357" s="254"/>
      <c r="L357" s="254"/>
      <c r="M357" s="254"/>
      <c r="N357" s="258">
        <f t="shared" ref="N357:T357" si="245">N358+N362</f>
        <v>0</v>
      </c>
      <c r="O357" s="236" t="e">
        <f t="shared" si="237"/>
        <v>#DIV/0!</v>
      </c>
      <c r="P357" s="258">
        <f t="shared" si="245"/>
        <v>0</v>
      </c>
      <c r="Q357" s="258">
        <f t="shared" si="245"/>
        <v>0</v>
      </c>
      <c r="R357" s="258">
        <f t="shared" si="245"/>
        <v>0</v>
      </c>
      <c r="S357" s="258">
        <f t="shared" si="245"/>
        <v>0</v>
      </c>
      <c r="T357" s="258">
        <f t="shared" si="245"/>
        <v>0</v>
      </c>
      <c r="U357" s="254"/>
      <c r="V357" s="254"/>
    </row>
    <row r="358" spans="1:22" hidden="1" x14ac:dyDescent="0.25">
      <c r="A358" s="254"/>
      <c r="B358" s="639" t="s">
        <v>455</v>
      </c>
      <c r="C358" s="639" t="s">
        <v>321</v>
      </c>
      <c r="D358" s="638"/>
      <c r="E358" s="642" t="s">
        <v>322</v>
      </c>
      <c r="F358" s="642"/>
      <c r="G358" s="254"/>
      <c r="H358" s="254"/>
      <c r="I358" s="263">
        <f t="shared" ref="I358" si="246">SUM(I359:I361)</f>
        <v>0</v>
      </c>
      <c r="J358" s="254"/>
      <c r="K358" s="254"/>
      <c r="L358" s="254"/>
      <c r="M358" s="254"/>
      <c r="N358" s="263">
        <f t="shared" ref="N358:T358" si="247">SUM(N359:N361)</f>
        <v>0</v>
      </c>
      <c r="O358" s="236" t="e">
        <f t="shared" si="237"/>
        <v>#DIV/0!</v>
      </c>
      <c r="P358" s="263">
        <f t="shared" si="247"/>
        <v>0</v>
      </c>
      <c r="Q358" s="263">
        <f t="shared" si="247"/>
        <v>0</v>
      </c>
      <c r="R358" s="263">
        <f t="shared" si="247"/>
        <v>0</v>
      </c>
      <c r="S358" s="263">
        <f t="shared" si="247"/>
        <v>0</v>
      </c>
      <c r="T358" s="263">
        <f t="shared" si="247"/>
        <v>0</v>
      </c>
      <c r="U358" s="254"/>
      <c r="V358" s="254"/>
    </row>
    <row r="359" spans="1:22" ht="27" hidden="1" customHeight="1" x14ac:dyDescent="0.25">
      <c r="A359" s="254"/>
      <c r="B359" s="320" t="s">
        <v>455</v>
      </c>
      <c r="C359" s="320" t="s">
        <v>323</v>
      </c>
      <c r="D359" s="321"/>
      <c r="E359" s="641" t="s">
        <v>324</v>
      </c>
      <c r="F359" s="641"/>
      <c r="G359" s="254"/>
      <c r="H359" s="254"/>
      <c r="I359" s="265">
        <v>0</v>
      </c>
      <c r="J359" s="254"/>
      <c r="K359" s="254"/>
      <c r="L359" s="254"/>
      <c r="M359" s="254"/>
      <c r="N359" s="265">
        <v>0</v>
      </c>
      <c r="O359" s="236" t="e">
        <f t="shared" si="237"/>
        <v>#DIV/0!</v>
      </c>
      <c r="P359" s="265">
        <v>0</v>
      </c>
      <c r="Q359" s="265">
        <v>0</v>
      </c>
      <c r="R359" s="265">
        <v>0</v>
      </c>
      <c r="S359" s="265">
        <v>0</v>
      </c>
      <c r="T359" s="265">
        <v>0</v>
      </c>
      <c r="U359" s="254"/>
      <c r="V359" s="254"/>
    </row>
    <row r="360" spans="1:22" ht="27" hidden="1" customHeight="1" x14ac:dyDescent="0.25">
      <c r="A360" s="254"/>
      <c r="B360" s="320" t="s">
        <v>455</v>
      </c>
      <c r="C360" s="320" t="s">
        <v>327</v>
      </c>
      <c r="D360" s="321"/>
      <c r="E360" s="641" t="s">
        <v>328</v>
      </c>
      <c r="F360" s="641"/>
      <c r="G360" s="254"/>
      <c r="H360" s="254"/>
      <c r="I360" s="265">
        <v>0</v>
      </c>
      <c r="J360" s="254"/>
      <c r="K360" s="254"/>
      <c r="L360" s="254"/>
      <c r="M360" s="254"/>
      <c r="N360" s="265">
        <v>0</v>
      </c>
      <c r="O360" s="236" t="e">
        <f t="shared" si="237"/>
        <v>#DIV/0!</v>
      </c>
      <c r="P360" s="265">
        <v>0</v>
      </c>
      <c r="Q360" s="265">
        <v>0</v>
      </c>
      <c r="R360" s="265">
        <v>0</v>
      </c>
      <c r="S360" s="265">
        <v>0</v>
      </c>
      <c r="T360" s="265">
        <v>0</v>
      </c>
      <c r="U360" s="254"/>
      <c r="V360" s="254"/>
    </row>
    <row r="361" spans="1:22" ht="25.5" hidden="1" customHeight="1" x14ac:dyDescent="0.25">
      <c r="A361" s="254"/>
      <c r="B361" s="320" t="s">
        <v>455</v>
      </c>
      <c r="C361" s="320" t="s">
        <v>329</v>
      </c>
      <c r="D361" s="321"/>
      <c r="E361" s="641" t="s">
        <v>330</v>
      </c>
      <c r="F361" s="641"/>
      <c r="G361" s="254"/>
      <c r="H361" s="254"/>
      <c r="I361" s="265">
        <v>0</v>
      </c>
      <c r="J361" s="254"/>
      <c r="K361" s="254"/>
      <c r="L361" s="254"/>
      <c r="M361" s="254"/>
      <c r="N361" s="265">
        <v>0</v>
      </c>
      <c r="O361" s="236" t="e">
        <f t="shared" si="237"/>
        <v>#DIV/0!</v>
      </c>
      <c r="P361" s="265">
        <v>0</v>
      </c>
      <c r="Q361" s="265">
        <v>0</v>
      </c>
      <c r="R361" s="265">
        <v>0</v>
      </c>
      <c r="S361" s="265">
        <v>0</v>
      </c>
      <c r="T361" s="265">
        <v>0</v>
      </c>
      <c r="U361" s="254"/>
      <c r="V361" s="254"/>
    </row>
    <row r="362" spans="1:22" hidden="1" x14ac:dyDescent="0.25">
      <c r="A362" s="254"/>
      <c r="B362" s="639" t="s">
        <v>455</v>
      </c>
      <c r="C362" s="639" t="s">
        <v>331</v>
      </c>
      <c r="D362" s="638"/>
      <c r="E362" s="642" t="s">
        <v>79</v>
      </c>
      <c r="F362" s="642"/>
      <c r="G362" s="254"/>
      <c r="H362" s="254"/>
      <c r="I362" s="263">
        <f t="shared" ref="I362" si="248">SUM(I363)</f>
        <v>0</v>
      </c>
      <c r="J362" s="254"/>
      <c r="K362" s="254"/>
      <c r="L362" s="254"/>
      <c r="M362" s="254"/>
      <c r="N362" s="263">
        <f t="shared" ref="N362:T362" si="249">SUM(N363)</f>
        <v>0</v>
      </c>
      <c r="O362" s="236" t="e">
        <f t="shared" si="237"/>
        <v>#DIV/0!</v>
      </c>
      <c r="P362" s="263">
        <f t="shared" si="249"/>
        <v>0</v>
      </c>
      <c r="Q362" s="263">
        <f t="shared" si="249"/>
        <v>0</v>
      </c>
      <c r="R362" s="263">
        <f t="shared" si="249"/>
        <v>0</v>
      </c>
      <c r="S362" s="263">
        <f t="shared" si="249"/>
        <v>0</v>
      </c>
      <c r="T362" s="263">
        <f t="shared" si="249"/>
        <v>0</v>
      </c>
      <c r="U362" s="254"/>
      <c r="V362" s="254"/>
    </row>
    <row r="363" spans="1:22" ht="25.5" hidden="1" x14ac:dyDescent="0.25">
      <c r="A363" s="254"/>
      <c r="B363" s="320" t="s">
        <v>455</v>
      </c>
      <c r="C363" s="320" t="s">
        <v>428</v>
      </c>
      <c r="D363" s="321"/>
      <c r="E363" s="641" t="s">
        <v>429</v>
      </c>
      <c r="F363" s="641"/>
      <c r="G363" s="254"/>
      <c r="H363" s="254"/>
      <c r="I363" s="265">
        <v>0</v>
      </c>
      <c r="J363" s="254"/>
      <c r="K363" s="254"/>
      <c r="L363" s="254"/>
      <c r="M363" s="254"/>
      <c r="N363" s="265">
        <v>0</v>
      </c>
      <c r="O363" s="236" t="e">
        <f t="shared" si="237"/>
        <v>#DIV/0!</v>
      </c>
      <c r="P363" s="265">
        <v>0</v>
      </c>
      <c r="Q363" s="265">
        <v>0</v>
      </c>
      <c r="R363" s="265">
        <v>0</v>
      </c>
      <c r="S363" s="265">
        <v>0</v>
      </c>
      <c r="T363" s="265">
        <v>0</v>
      </c>
      <c r="U363" s="254"/>
      <c r="V363" s="254"/>
    </row>
    <row r="364" spans="1:22" hidden="1" x14ac:dyDescent="0.25">
      <c r="A364" s="254"/>
      <c r="B364" s="320"/>
      <c r="C364" s="320"/>
      <c r="D364" s="321"/>
      <c r="E364" s="641"/>
      <c r="F364" s="641"/>
      <c r="G364" s="254"/>
      <c r="H364" s="254"/>
      <c r="I364" s="265"/>
      <c r="J364" s="254"/>
      <c r="K364" s="254"/>
      <c r="L364" s="254"/>
      <c r="M364" s="254"/>
      <c r="N364" s="265"/>
      <c r="O364" s="236"/>
      <c r="P364" s="265"/>
      <c r="Q364" s="265"/>
      <c r="R364" s="265"/>
      <c r="S364" s="265"/>
      <c r="T364" s="265"/>
      <c r="U364" s="254"/>
      <c r="V364" s="254"/>
    </row>
    <row r="365" spans="1:22" ht="37.5" customHeight="1" x14ac:dyDescent="0.25">
      <c r="A365" s="254"/>
      <c r="B365" s="635" t="s">
        <v>888</v>
      </c>
      <c r="C365" s="635"/>
      <c r="D365" s="634"/>
      <c r="E365" s="646" t="s">
        <v>889</v>
      </c>
      <c r="F365" s="646" t="s">
        <v>1932</v>
      </c>
      <c r="G365" s="254"/>
      <c r="H365" s="254"/>
      <c r="I365" s="258">
        <f t="shared" ref="I365" si="250">I366</f>
        <v>2590000</v>
      </c>
      <c r="J365" s="254"/>
      <c r="K365" s="254"/>
      <c r="L365" s="254"/>
      <c r="M365" s="254"/>
      <c r="N365" s="258">
        <f t="shared" ref="N365:T365" si="251">N366</f>
        <v>2590000</v>
      </c>
      <c r="O365" s="236">
        <f t="shared" si="237"/>
        <v>100</v>
      </c>
      <c r="P365" s="258">
        <f t="shared" si="251"/>
        <v>2590000</v>
      </c>
      <c r="Q365" s="258">
        <f t="shared" si="251"/>
        <v>0</v>
      </c>
      <c r="R365" s="258">
        <f t="shared" si="251"/>
        <v>0</v>
      </c>
      <c r="S365" s="258">
        <f t="shared" si="251"/>
        <v>0</v>
      </c>
      <c r="T365" s="258">
        <f t="shared" si="251"/>
        <v>0</v>
      </c>
      <c r="U365" s="254"/>
      <c r="V365" s="254"/>
    </row>
    <row r="366" spans="1:22" ht="0.75" hidden="1" customHeight="1" x14ac:dyDescent="0.25">
      <c r="A366" s="254"/>
      <c r="B366" s="635" t="s">
        <v>888</v>
      </c>
      <c r="C366" s="635" t="s">
        <v>320</v>
      </c>
      <c r="D366" s="634"/>
      <c r="E366" s="646" t="s">
        <v>65</v>
      </c>
      <c r="F366" s="646"/>
      <c r="G366" s="254"/>
      <c r="H366" s="254"/>
      <c r="I366" s="258">
        <f t="shared" ref="I366" si="252">I367+I370</f>
        <v>2590000</v>
      </c>
      <c r="J366" s="254"/>
      <c r="K366" s="254"/>
      <c r="L366" s="254"/>
      <c r="M366" s="254"/>
      <c r="N366" s="258">
        <f t="shared" ref="N366:T366" si="253">N367+N370</f>
        <v>2590000</v>
      </c>
      <c r="O366" s="236">
        <f t="shared" si="237"/>
        <v>100</v>
      </c>
      <c r="P366" s="258">
        <f t="shared" si="253"/>
        <v>2590000</v>
      </c>
      <c r="Q366" s="258">
        <f t="shared" si="253"/>
        <v>0</v>
      </c>
      <c r="R366" s="258">
        <f t="shared" si="253"/>
        <v>0</v>
      </c>
      <c r="S366" s="258">
        <f t="shared" si="253"/>
        <v>0</v>
      </c>
      <c r="T366" s="258">
        <f t="shared" si="253"/>
        <v>0</v>
      </c>
      <c r="U366" s="254"/>
      <c r="V366" s="254"/>
    </row>
    <row r="367" spans="1:22" ht="14.25" hidden="1" customHeight="1" x14ac:dyDescent="0.25">
      <c r="A367" s="254"/>
      <c r="B367" s="639" t="s">
        <v>888</v>
      </c>
      <c r="C367" s="639" t="s">
        <v>321</v>
      </c>
      <c r="D367" s="638"/>
      <c r="E367" s="642" t="s">
        <v>322</v>
      </c>
      <c r="F367" s="642"/>
      <c r="G367" s="254"/>
      <c r="H367" s="254"/>
      <c r="I367" s="263">
        <f t="shared" ref="I367" si="254">SUM(I368:I369)</f>
        <v>1240000</v>
      </c>
      <c r="J367" s="254"/>
      <c r="K367" s="254"/>
      <c r="L367" s="254"/>
      <c r="M367" s="254"/>
      <c r="N367" s="263">
        <f t="shared" ref="N367:T367" si="255">SUM(N368:N369)</f>
        <v>1240000</v>
      </c>
      <c r="O367" s="236">
        <f t="shared" si="237"/>
        <v>100</v>
      </c>
      <c r="P367" s="263">
        <f t="shared" si="255"/>
        <v>1240000</v>
      </c>
      <c r="Q367" s="263">
        <f t="shared" si="255"/>
        <v>0</v>
      </c>
      <c r="R367" s="263">
        <f t="shared" si="255"/>
        <v>0</v>
      </c>
      <c r="S367" s="263">
        <f t="shared" si="255"/>
        <v>0</v>
      </c>
      <c r="T367" s="263">
        <f t="shared" si="255"/>
        <v>0</v>
      </c>
      <c r="U367" s="254"/>
      <c r="V367" s="254"/>
    </row>
    <row r="368" spans="1:22" ht="24.75" hidden="1" customHeight="1" x14ac:dyDescent="0.25">
      <c r="A368" s="254"/>
      <c r="B368" s="320" t="s">
        <v>888</v>
      </c>
      <c r="C368" s="320" t="s">
        <v>327</v>
      </c>
      <c r="D368" s="321"/>
      <c r="E368" s="641" t="s">
        <v>328</v>
      </c>
      <c r="F368" s="641"/>
      <c r="G368" s="254"/>
      <c r="H368" s="254"/>
      <c r="I368" s="265">
        <v>0</v>
      </c>
      <c r="J368" s="254"/>
      <c r="K368" s="254"/>
      <c r="L368" s="254"/>
      <c r="M368" s="254"/>
      <c r="N368" s="265">
        <v>0</v>
      </c>
      <c r="O368" s="236" t="e">
        <f t="shared" si="237"/>
        <v>#DIV/0!</v>
      </c>
      <c r="P368" s="265">
        <v>0</v>
      </c>
      <c r="Q368" s="265">
        <v>0</v>
      </c>
      <c r="R368" s="265">
        <v>0</v>
      </c>
      <c r="S368" s="265">
        <v>0</v>
      </c>
      <c r="T368" s="265">
        <v>0</v>
      </c>
      <c r="U368" s="254"/>
      <c r="V368" s="254"/>
    </row>
    <row r="369" spans="1:22" ht="25.5" hidden="1" customHeight="1" x14ac:dyDescent="0.25">
      <c r="A369" s="254"/>
      <c r="B369" s="320" t="s">
        <v>888</v>
      </c>
      <c r="C369" s="320" t="s">
        <v>329</v>
      </c>
      <c r="D369" s="321"/>
      <c r="E369" s="641" t="s">
        <v>330</v>
      </c>
      <c r="F369" s="641"/>
      <c r="G369" s="254"/>
      <c r="H369" s="254"/>
      <c r="I369" s="265">
        <v>1240000</v>
      </c>
      <c r="J369" s="254"/>
      <c r="K369" s="254"/>
      <c r="L369" s="254"/>
      <c r="M369" s="254"/>
      <c r="N369" s="265">
        <v>1240000</v>
      </c>
      <c r="O369" s="236">
        <f t="shared" si="237"/>
        <v>100</v>
      </c>
      <c r="P369" s="265">
        <v>1240000</v>
      </c>
      <c r="Q369" s="265"/>
      <c r="R369" s="265"/>
      <c r="S369" s="265"/>
      <c r="T369" s="265"/>
      <c r="U369" s="254"/>
      <c r="V369" s="254"/>
    </row>
    <row r="370" spans="1:22" hidden="1" x14ac:dyDescent="0.25">
      <c r="A370" s="254"/>
      <c r="B370" s="639" t="s">
        <v>888</v>
      </c>
      <c r="C370" s="639" t="s">
        <v>331</v>
      </c>
      <c r="D370" s="638"/>
      <c r="E370" s="642" t="s">
        <v>79</v>
      </c>
      <c r="F370" s="642"/>
      <c r="G370" s="254"/>
      <c r="H370" s="254"/>
      <c r="I370" s="263">
        <f t="shared" ref="I370" si="256">I371+I372</f>
        <v>1350000</v>
      </c>
      <c r="J370" s="254"/>
      <c r="K370" s="254"/>
      <c r="L370" s="254"/>
      <c r="M370" s="254"/>
      <c r="N370" s="263">
        <f t="shared" ref="N370:T370" si="257">N371+N372</f>
        <v>1350000</v>
      </c>
      <c r="O370" s="236">
        <f t="shared" si="237"/>
        <v>100</v>
      </c>
      <c r="P370" s="263">
        <f t="shared" si="257"/>
        <v>1350000</v>
      </c>
      <c r="Q370" s="263">
        <f t="shared" si="257"/>
        <v>0</v>
      </c>
      <c r="R370" s="263">
        <f t="shared" si="257"/>
        <v>0</v>
      </c>
      <c r="S370" s="263">
        <f t="shared" si="257"/>
        <v>0</v>
      </c>
      <c r="T370" s="263">
        <f t="shared" si="257"/>
        <v>0</v>
      </c>
      <c r="U370" s="254"/>
      <c r="V370" s="254"/>
    </row>
    <row r="371" spans="1:22" ht="25.5" hidden="1" x14ac:dyDescent="0.25">
      <c r="A371" s="254"/>
      <c r="B371" s="320" t="s">
        <v>888</v>
      </c>
      <c r="C371" s="320" t="s">
        <v>428</v>
      </c>
      <c r="D371" s="321"/>
      <c r="E371" s="641" t="s">
        <v>429</v>
      </c>
      <c r="F371" s="641"/>
      <c r="G371" s="254"/>
      <c r="H371" s="254"/>
      <c r="I371" s="265">
        <v>450000</v>
      </c>
      <c r="J371" s="254"/>
      <c r="K371" s="254"/>
      <c r="L371" s="254"/>
      <c r="M371" s="254"/>
      <c r="N371" s="265">
        <v>450000</v>
      </c>
      <c r="O371" s="236">
        <f t="shared" si="237"/>
        <v>100</v>
      </c>
      <c r="P371" s="265">
        <v>450000</v>
      </c>
      <c r="Q371" s="265"/>
      <c r="R371" s="265"/>
      <c r="S371" s="265"/>
      <c r="T371" s="265"/>
      <c r="U371" s="254"/>
      <c r="V371" s="254"/>
    </row>
    <row r="372" spans="1:22" ht="25.5" hidden="1" x14ac:dyDescent="0.25">
      <c r="A372" s="254"/>
      <c r="B372" s="320" t="s">
        <v>888</v>
      </c>
      <c r="C372" s="320" t="s">
        <v>430</v>
      </c>
      <c r="D372" s="321"/>
      <c r="E372" s="641" t="s">
        <v>431</v>
      </c>
      <c r="F372" s="641"/>
      <c r="G372" s="254"/>
      <c r="H372" s="254"/>
      <c r="I372" s="265">
        <v>900000</v>
      </c>
      <c r="J372" s="254"/>
      <c r="K372" s="254"/>
      <c r="L372" s="254"/>
      <c r="M372" s="254"/>
      <c r="N372" s="265">
        <v>900000</v>
      </c>
      <c r="O372" s="236">
        <f t="shared" si="237"/>
        <v>100</v>
      </c>
      <c r="P372" s="265">
        <v>900000</v>
      </c>
      <c r="Q372" s="265"/>
      <c r="R372" s="265"/>
      <c r="S372" s="265"/>
      <c r="T372" s="265"/>
      <c r="U372" s="254"/>
      <c r="V372" s="254"/>
    </row>
    <row r="373" spans="1:22" hidden="1" x14ac:dyDescent="0.25">
      <c r="A373" s="254"/>
      <c r="B373" s="320"/>
      <c r="C373" s="320"/>
      <c r="D373" s="321"/>
      <c r="E373" s="641"/>
      <c r="F373" s="641"/>
      <c r="G373" s="254"/>
      <c r="H373" s="254"/>
      <c r="I373" s="265"/>
      <c r="J373" s="254"/>
      <c r="K373" s="254"/>
      <c r="L373" s="254"/>
      <c r="M373" s="254"/>
      <c r="N373" s="265"/>
      <c r="O373" s="236"/>
      <c r="P373" s="265"/>
      <c r="Q373" s="265"/>
      <c r="R373" s="265"/>
      <c r="S373" s="265"/>
      <c r="T373" s="265"/>
      <c r="U373" s="254"/>
      <c r="V373" s="254"/>
    </row>
    <row r="374" spans="1:22" ht="40.5" customHeight="1" x14ac:dyDescent="0.25">
      <c r="A374" s="254"/>
      <c r="B374" s="635" t="s">
        <v>457</v>
      </c>
      <c r="C374" s="644"/>
      <c r="D374" s="634"/>
      <c r="E374" s="646" t="s">
        <v>458</v>
      </c>
      <c r="F374" s="646" t="s">
        <v>1933</v>
      </c>
      <c r="G374" s="254"/>
      <c r="H374" s="254"/>
      <c r="I374" s="258">
        <f t="shared" ref="I374:I376" si="258">I375</f>
        <v>3042000</v>
      </c>
      <c r="J374" s="254"/>
      <c r="K374" s="254"/>
      <c r="L374" s="254"/>
      <c r="M374" s="254"/>
      <c r="N374" s="258">
        <f t="shared" ref="N374:T376" si="259">N375</f>
        <v>3039000</v>
      </c>
      <c r="O374" s="236">
        <f t="shared" si="237"/>
        <v>99.901380670611445</v>
      </c>
      <c r="P374" s="258">
        <f t="shared" si="259"/>
        <v>3039000</v>
      </c>
      <c r="Q374" s="258">
        <f t="shared" si="259"/>
        <v>0</v>
      </c>
      <c r="R374" s="258">
        <f t="shared" si="259"/>
        <v>0</v>
      </c>
      <c r="S374" s="258">
        <f t="shared" si="259"/>
        <v>0</v>
      </c>
      <c r="T374" s="258">
        <f t="shared" si="259"/>
        <v>0</v>
      </c>
      <c r="U374" s="254"/>
      <c r="V374" s="254"/>
    </row>
    <row r="375" spans="1:22" hidden="1" x14ac:dyDescent="0.25">
      <c r="A375" s="254"/>
      <c r="B375" s="635" t="s">
        <v>457</v>
      </c>
      <c r="C375" s="635" t="s">
        <v>320</v>
      </c>
      <c r="D375" s="634"/>
      <c r="E375" s="646" t="s">
        <v>65</v>
      </c>
      <c r="F375" s="646"/>
      <c r="G375" s="254"/>
      <c r="H375" s="254"/>
      <c r="I375" s="258">
        <f t="shared" si="258"/>
        <v>3042000</v>
      </c>
      <c r="J375" s="254"/>
      <c r="K375" s="254"/>
      <c r="L375" s="254"/>
      <c r="M375" s="254"/>
      <c r="N375" s="258">
        <f t="shared" si="259"/>
        <v>3039000</v>
      </c>
      <c r="O375" s="236">
        <f t="shared" si="237"/>
        <v>99.901380670611445</v>
      </c>
      <c r="P375" s="258">
        <f t="shared" si="259"/>
        <v>3039000</v>
      </c>
      <c r="Q375" s="258">
        <f t="shared" si="259"/>
        <v>0</v>
      </c>
      <c r="R375" s="258">
        <f t="shared" si="259"/>
        <v>0</v>
      </c>
      <c r="S375" s="258">
        <f t="shared" si="259"/>
        <v>0</v>
      </c>
      <c r="T375" s="258">
        <f t="shared" si="259"/>
        <v>0</v>
      </c>
      <c r="U375" s="254"/>
      <c r="V375" s="254"/>
    </row>
    <row r="376" spans="1:22" hidden="1" x14ac:dyDescent="0.25">
      <c r="A376" s="254"/>
      <c r="B376" s="639" t="s">
        <v>457</v>
      </c>
      <c r="C376" s="639" t="s">
        <v>370</v>
      </c>
      <c r="D376" s="638"/>
      <c r="E376" s="642" t="s">
        <v>77</v>
      </c>
      <c r="F376" s="642"/>
      <c r="G376" s="254"/>
      <c r="H376" s="254"/>
      <c r="I376" s="263">
        <f t="shared" si="258"/>
        <v>3042000</v>
      </c>
      <c r="J376" s="254"/>
      <c r="K376" s="254"/>
      <c r="L376" s="254"/>
      <c r="M376" s="254"/>
      <c r="N376" s="263">
        <f t="shared" si="259"/>
        <v>3039000</v>
      </c>
      <c r="O376" s="236">
        <f t="shared" si="237"/>
        <v>99.901380670611445</v>
      </c>
      <c r="P376" s="263">
        <f t="shared" si="259"/>
        <v>3039000</v>
      </c>
      <c r="Q376" s="263">
        <f t="shared" si="259"/>
        <v>0</v>
      </c>
      <c r="R376" s="263">
        <f t="shared" si="259"/>
        <v>0</v>
      </c>
      <c r="S376" s="263">
        <f t="shared" si="259"/>
        <v>0</v>
      </c>
      <c r="T376" s="263">
        <f t="shared" si="259"/>
        <v>0</v>
      </c>
      <c r="U376" s="254"/>
      <c r="V376" s="254"/>
    </row>
    <row r="377" spans="1:22" hidden="1" x14ac:dyDescent="0.25">
      <c r="A377" s="254"/>
      <c r="B377" s="320" t="s">
        <v>457</v>
      </c>
      <c r="C377" s="320" t="s">
        <v>890</v>
      </c>
      <c r="D377" s="321"/>
      <c r="E377" s="322" t="s">
        <v>891</v>
      </c>
      <c r="F377" s="322"/>
      <c r="G377" s="254"/>
      <c r="H377" s="254"/>
      <c r="I377" s="265">
        <v>3042000</v>
      </c>
      <c r="J377" s="254"/>
      <c r="K377" s="254"/>
      <c r="L377" s="254"/>
      <c r="M377" s="254"/>
      <c r="N377" s="265">
        <v>3039000</v>
      </c>
      <c r="O377" s="236">
        <f t="shared" si="237"/>
        <v>99.901380670611445</v>
      </c>
      <c r="P377" s="265">
        <f>N377</f>
        <v>3039000</v>
      </c>
      <c r="Q377" s="265"/>
      <c r="R377" s="265"/>
      <c r="S377" s="265"/>
      <c r="T377" s="265"/>
      <c r="U377" s="254"/>
      <c r="V377" s="254"/>
    </row>
    <row r="378" spans="1:22" hidden="1" x14ac:dyDescent="0.25">
      <c r="A378" s="254"/>
      <c r="B378" s="320"/>
      <c r="C378" s="320"/>
      <c r="D378" s="321"/>
      <c r="E378" s="322"/>
      <c r="F378" s="322"/>
      <c r="G378" s="254"/>
      <c r="H378" s="254"/>
      <c r="I378" s="265"/>
      <c r="J378" s="254"/>
      <c r="K378" s="254"/>
      <c r="L378" s="254"/>
      <c r="M378" s="254"/>
      <c r="N378" s="265"/>
      <c r="O378" s="236"/>
      <c r="P378" s="265"/>
      <c r="Q378" s="265"/>
      <c r="R378" s="265"/>
      <c r="S378" s="265"/>
      <c r="T378" s="265"/>
      <c r="U378" s="254"/>
      <c r="V378" s="254"/>
    </row>
    <row r="379" spans="1:22" ht="22.5" x14ac:dyDescent="0.25">
      <c r="A379" s="254"/>
      <c r="B379" s="635" t="s">
        <v>459</v>
      </c>
      <c r="C379" s="644"/>
      <c r="D379" s="634"/>
      <c r="E379" s="646" t="s">
        <v>460</v>
      </c>
      <c r="F379" s="646" t="s">
        <v>1934</v>
      </c>
      <c r="G379" s="254"/>
      <c r="H379" s="254"/>
      <c r="I379" s="258">
        <f t="shared" ref="I379:I380" si="260">I380</f>
        <v>6480000</v>
      </c>
      <c r="J379" s="254"/>
      <c r="K379" s="254"/>
      <c r="L379" s="254"/>
      <c r="M379" s="254"/>
      <c r="N379" s="258">
        <f t="shared" ref="N379:T380" si="261">N380</f>
        <v>6480000</v>
      </c>
      <c r="O379" s="236">
        <f t="shared" si="237"/>
        <v>100</v>
      </c>
      <c r="P379" s="258">
        <f t="shared" si="261"/>
        <v>6480000</v>
      </c>
      <c r="Q379" s="258">
        <f t="shared" si="261"/>
        <v>0</v>
      </c>
      <c r="R379" s="258">
        <f t="shared" si="261"/>
        <v>0</v>
      </c>
      <c r="S379" s="258">
        <f t="shared" si="261"/>
        <v>0</v>
      </c>
      <c r="T379" s="258">
        <f t="shared" si="261"/>
        <v>0</v>
      </c>
      <c r="U379" s="254"/>
      <c r="V379" s="254"/>
    </row>
    <row r="380" spans="1:22" hidden="1" x14ac:dyDescent="0.25">
      <c r="A380" s="254"/>
      <c r="B380" s="635" t="s">
        <v>459</v>
      </c>
      <c r="C380" s="635" t="s">
        <v>320</v>
      </c>
      <c r="D380" s="634"/>
      <c r="E380" s="646" t="s">
        <v>65</v>
      </c>
      <c r="F380" s="646"/>
      <c r="G380" s="254"/>
      <c r="H380" s="254"/>
      <c r="I380" s="258">
        <f t="shared" si="260"/>
        <v>6480000</v>
      </c>
      <c r="J380" s="254"/>
      <c r="K380" s="254"/>
      <c r="L380" s="254"/>
      <c r="M380" s="254"/>
      <c r="N380" s="258">
        <f t="shared" si="261"/>
        <v>6480000</v>
      </c>
      <c r="O380" s="236">
        <f t="shared" si="237"/>
        <v>100</v>
      </c>
      <c r="P380" s="258">
        <f t="shared" si="261"/>
        <v>6480000</v>
      </c>
      <c r="Q380" s="258">
        <f t="shared" si="261"/>
        <v>0</v>
      </c>
      <c r="R380" s="258">
        <f t="shared" si="261"/>
        <v>0</v>
      </c>
      <c r="S380" s="258">
        <f t="shared" si="261"/>
        <v>0</v>
      </c>
      <c r="T380" s="258">
        <f t="shared" si="261"/>
        <v>0</v>
      </c>
      <c r="U380" s="254"/>
      <c r="V380" s="254"/>
    </row>
    <row r="381" spans="1:22" ht="25.5" hidden="1" x14ac:dyDescent="0.25">
      <c r="A381" s="254"/>
      <c r="B381" s="639" t="s">
        <v>459</v>
      </c>
      <c r="C381" s="639" t="s">
        <v>412</v>
      </c>
      <c r="D381" s="638"/>
      <c r="E381" s="642" t="s">
        <v>413</v>
      </c>
      <c r="F381" s="642"/>
      <c r="G381" s="254"/>
      <c r="H381" s="254"/>
      <c r="I381" s="263">
        <f t="shared" ref="I381" si="262">SUM(I382)</f>
        <v>6480000</v>
      </c>
      <c r="J381" s="254"/>
      <c r="K381" s="254"/>
      <c r="L381" s="254"/>
      <c r="M381" s="254"/>
      <c r="N381" s="263">
        <f t="shared" ref="N381:T381" si="263">SUM(N382)</f>
        <v>6480000</v>
      </c>
      <c r="O381" s="236">
        <f t="shared" si="237"/>
        <v>100</v>
      </c>
      <c r="P381" s="263">
        <f t="shared" si="263"/>
        <v>6480000</v>
      </c>
      <c r="Q381" s="263">
        <f t="shared" si="263"/>
        <v>0</v>
      </c>
      <c r="R381" s="263">
        <f t="shared" si="263"/>
        <v>0</v>
      </c>
      <c r="S381" s="263">
        <f t="shared" si="263"/>
        <v>0</v>
      </c>
      <c r="T381" s="263">
        <f t="shared" si="263"/>
        <v>0</v>
      </c>
      <c r="U381" s="254"/>
      <c r="V381" s="254"/>
    </row>
    <row r="382" spans="1:22" ht="25.5" hidden="1" x14ac:dyDescent="0.25">
      <c r="A382" s="254"/>
      <c r="B382" s="320" t="s">
        <v>459</v>
      </c>
      <c r="C382" s="320" t="s">
        <v>414</v>
      </c>
      <c r="D382" s="321"/>
      <c r="E382" s="641" t="s">
        <v>415</v>
      </c>
      <c r="F382" s="641"/>
      <c r="G382" s="254"/>
      <c r="H382" s="254"/>
      <c r="I382" s="265">
        <v>6480000</v>
      </c>
      <c r="J382" s="254"/>
      <c r="K382" s="254"/>
      <c r="L382" s="254"/>
      <c r="M382" s="254"/>
      <c r="N382" s="265">
        <v>6480000</v>
      </c>
      <c r="O382" s="236">
        <f t="shared" si="237"/>
        <v>100</v>
      </c>
      <c r="P382" s="265">
        <v>6480000</v>
      </c>
      <c r="Q382" s="265"/>
      <c r="R382" s="265"/>
      <c r="S382" s="265"/>
      <c r="T382" s="265"/>
      <c r="U382" s="254"/>
      <c r="V382" s="254"/>
    </row>
    <row r="383" spans="1:22" hidden="1" x14ac:dyDescent="0.25">
      <c r="A383" s="254"/>
      <c r="B383" s="320"/>
      <c r="C383" s="320"/>
      <c r="D383" s="321"/>
      <c r="E383" s="641"/>
      <c r="F383" s="641"/>
      <c r="G383" s="254"/>
      <c r="H383" s="254"/>
      <c r="I383" s="265"/>
      <c r="J383" s="254"/>
      <c r="K383" s="254"/>
      <c r="L383" s="254"/>
      <c r="M383" s="254"/>
      <c r="N383" s="265"/>
      <c r="O383" s="236"/>
      <c r="P383" s="265"/>
      <c r="Q383" s="265"/>
      <c r="R383" s="265"/>
      <c r="S383" s="265"/>
      <c r="T383" s="265"/>
      <c r="U383" s="254"/>
      <c r="V383" s="254"/>
    </row>
    <row r="384" spans="1:22" ht="37.5" customHeight="1" x14ac:dyDescent="0.25">
      <c r="A384" s="254"/>
      <c r="B384" s="635" t="s">
        <v>461</v>
      </c>
      <c r="C384" s="644"/>
      <c r="D384" s="634"/>
      <c r="E384" s="646" t="s">
        <v>462</v>
      </c>
      <c r="F384" s="646" t="s">
        <v>1935</v>
      </c>
      <c r="G384" s="254"/>
      <c r="H384" s="254"/>
      <c r="I384" s="258">
        <f t="shared" ref="I384" si="264">I385</f>
        <v>19947500</v>
      </c>
      <c r="J384" s="254"/>
      <c r="K384" s="254"/>
      <c r="L384" s="254"/>
      <c r="M384" s="254"/>
      <c r="N384" s="258">
        <f t="shared" ref="N384:T384" si="265">N385</f>
        <v>19947500</v>
      </c>
      <c r="O384" s="236">
        <f t="shared" si="237"/>
        <v>100</v>
      </c>
      <c r="P384" s="258">
        <f t="shared" si="265"/>
        <v>19947500</v>
      </c>
      <c r="Q384" s="258">
        <f t="shared" si="265"/>
        <v>0</v>
      </c>
      <c r="R384" s="258">
        <f t="shared" si="265"/>
        <v>0</v>
      </c>
      <c r="S384" s="258">
        <f t="shared" si="265"/>
        <v>0</v>
      </c>
      <c r="T384" s="258">
        <f t="shared" si="265"/>
        <v>0</v>
      </c>
      <c r="U384" s="254"/>
      <c r="V384" s="254"/>
    </row>
    <row r="385" spans="1:22" ht="1.5" hidden="1" customHeight="1" x14ac:dyDescent="0.25">
      <c r="A385" s="254"/>
      <c r="B385" s="635" t="s">
        <v>461</v>
      </c>
      <c r="C385" s="635" t="s">
        <v>320</v>
      </c>
      <c r="D385" s="634"/>
      <c r="E385" s="646" t="s">
        <v>65</v>
      </c>
      <c r="F385" s="646"/>
      <c r="G385" s="254"/>
      <c r="H385" s="254"/>
      <c r="I385" s="258">
        <f t="shared" ref="I385" si="266">I386+I390</f>
        <v>19947500</v>
      </c>
      <c r="J385" s="254"/>
      <c r="K385" s="254"/>
      <c r="L385" s="254"/>
      <c r="M385" s="254"/>
      <c r="N385" s="258">
        <f t="shared" ref="N385:T385" si="267">N386+N390</f>
        <v>19947500</v>
      </c>
      <c r="O385" s="236">
        <f t="shared" si="237"/>
        <v>100</v>
      </c>
      <c r="P385" s="258">
        <f t="shared" si="267"/>
        <v>19947500</v>
      </c>
      <c r="Q385" s="258">
        <f t="shared" si="267"/>
        <v>0</v>
      </c>
      <c r="R385" s="258">
        <f t="shared" si="267"/>
        <v>0</v>
      </c>
      <c r="S385" s="258">
        <f t="shared" si="267"/>
        <v>0</v>
      </c>
      <c r="T385" s="258">
        <f t="shared" si="267"/>
        <v>0</v>
      </c>
      <c r="U385" s="254"/>
      <c r="V385" s="254"/>
    </row>
    <row r="386" spans="1:22" hidden="1" x14ac:dyDescent="0.25">
      <c r="A386" s="254"/>
      <c r="B386" s="639" t="s">
        <v>461</v>
      </c>
      <c r="C386" s="639" t="s">
        <v>321</v>
      </c>
      <c r="D386" s="638"/>
      <c r="E386" s="642" t="s">
        <v>322</v>
      </c>
      <c r="F386" s="642"/>
      <c r="G386" s="254"/>
      <c r="H386" s="254"/>
      <c r="I386" s="263">
        <f t="shared" ref="I386" si="268">SUM(I387:I389)</f>
        <v>3567500</v>
      </c>
      <c r="J386" s="254"/>
      <c r="K386" s="254"/>
      <c r="L386" s="254"/>
      <c r="M386" s="254"/>
      <c r="N386" s="263">
        <f t="shared" ref="N386:T386" si="269">SUM(N387:N389)</f>
        <v>3567500</v>
      </c>
      <c r="O386" s="236">
        <f t="shared" si="237"/>
        <v>100</v>
      </c>
      <c r="P386" s="263">
        <f t="shared" si="269"/>
        <v>3567500</v>
      </c>
      <c r="Q386" s="263">
        <f t="shared" si="269"/>
        <v>0</v>
      </c>
      <c r="R386" s="263">
        <f t="shared" si="269"/>
        <v>0</v>
      </c>
      <c r="S386" s="263">
        <f t="shared" si="269"/>
        <v>0</v>
      </c>
      <c r="T386" s="263">
        <f t="shared" si="269"/>
        <v>0</v>
      </c>
      <c r="U386" s="254"/>
      <c r="V386" s="254"/>
    </row>
    <row r="387" spans="1:22" ht="18.75" hidden="1" customHeight="1" x14ac:dyDescent="0.25">
      <c r="A387" s="254"/>
      <c r="B387" s="320" t="s">
        <v>461</v>
      </c>
      <c r="C387" s="320" t="s">
        <v>323</v>
      </c>
      <c r="D387" s="321"/>
      <c r="E387" s="641" t="s">
        <v>324</v>
      </c>
      <c r="F387" s="641"/>
      <c r="G387" s="254"/>
      <c r="H387" s="254"/>
      <c r="I387" s="265">
        <v>100000</v>
      </c>
      <c r="J387" s="254"/>
      <c r="K387" s="254"/>
      <c r="L387" s="254"/>
      <c r="M387" s="254"/>
      <c r="N387" s="265">
        <v>100000</v>
      </c>
      <c r="O387" s="236">
        <f t="shared" si="237"/>
        <v>100</v>
      </c>
      <c r="P387" s="265">
        <v>100000</v>
      </c>
      <c r="Q387" s="265"/>
      <c r="R387" s="265"/>
      <c r="S387" s="265"/>
      <c r="T387" s="265"/>
      <c r="U387" s="254"/>
      <c r="V387" s="254"/>
    </row>
    <row r="388" spans="1:22" ht="18.75" hidden="1" customHeight="1" x14ac:dyDescent="0.25">
      <c r="A388" s="254"/>
      <c r="B388" s="320" t="s">
        <v>461</v>
      </c>
      <c r="C388" s="320" t="s">
        <v>327</v>
      </c>
      <c r="D388" s="321"/>
      <c r="E388" s="641" t="s">
        <v>328</v>
      </c>
      <c r="F388" s="641"/>
      <c r="G388" s="254"/>
      <c r="H388" s="254"/>
      <c r="I388" s="265">
        <v>250000</v>
      </c>
      <c r="J388" s="254"/>
      <c r="K388" s="254"/>
      <c r="L388" s="254"/>
      <c r="M388" s="254"/>
      <c r="N388" s="265">
        <v>250000</v>
      </c>
      <c r="O388" s="236">
        <f t="shared" si="237"/>
        <v>100</v>
      </c>
      <c r="P388" s="265">
        <v>250000</v>
      </c>
      <c r="Q388" s="265"/>
      <c r="R388" s="265"/>
      <c r="S388" s="265"/>
      <c r="T388" s="265"/>
      <c r="U388" s="254"/>
      <c r="V388" s="254"/>
    </row>
    <row r="389" spans="1:22" ht="21" hidden="1" customHeight="1" x14ac:dyDescent="0.25">
      <c r="A389" s="254"/>
      <c r="B389" s="320" t="s">
        <v>461</v>
      </c>
      <c r="C389" s="320" t="s">
        <v>329</v>
      </c>
      <c r="D389" s="321"/>
      <c r="E389" s="641" t="s">
        <v>330</v>
      </c>
      <c r="F389" s="641"/>
      <c r="G389" s="254"/>
      <c r="H389" s="254"/>
      <c r="I389" s="265">
        <v>3217500</v>
      </c>
      <c r="J389" s="254"/>
      <c r="K389" s="254"/>
      <c r="L389" s="254"/>
      <c r="M389" s="254"/>
      <c r="N389" s="265">
        <v>3217500</v>
      </c>
      <c r="O389" s="236">
        <f t="shared" si="237"/>
        <v>100</v>
      </c>
      <c r="P389" s="265">
        <v>3217500</v>
      </c>
      <c r="Q389" s="265"/>
      <c r="R389" s="265"/>
      <c r="S389" s="265"/>
      <c r="T389" s="265"/>
      <c r="U389" s="254"/>
      <c r="V389" s="254"/>
    </row>
    <row r="390" spans="1:22" hidden="1" x14ac:dyDescent="0.25">
      <c r="A390" s="254"/>
      <c r="B390" s="639" t="s">
        <v>461</v>
      </c>
      <c r="C390" s="639" t="s">
        <v>331</v>
      </c>
      <c r="D390" s="638"/>
      <c r="E390" s="640" t="s">
        <v>79</v>
      </c>
      <c r="F390" s="640"/>
      <c r="G390" s="254"/>
      <c r="H390" s="254"/>
      <c r="I390" s="263">
        <f t="shared" ref="I390" si="270">SUM(I391)</f>
        <v>16380000</v>
      </c>
      <c r="J390" s="254"/>
      <c r="K390" s="254"/>
      <c r="L390" s="254"/>
      <c r="M390" s="254"/>
      <c r="N390" s="263">
        <f t="shared" ref="N390:T390" si="271">SUM(N391)</f>
        <v>16380000</v>
      </c>
      <c r="O390" s="236">
        <f t="shared" si="237"/>
        <v>100</v>
      </c>
      <c r="P390" s="263">
        <f t="shared" si="271"/>
        <v>16380000</v>
      </c>
      <c r="Q390" s="263">
        <f t="shared" si="271"/>
        <v>0</v>
      </c>
      <c r="R390" s="263">
        <f t="shared" si="271"/>
        <v>0</v>
      </c>
      <c r="S390" s="263">
        <f t="shared" si="271"/>
        <v>0</v>
      </c>
      <c r="T390" s="263">
        <f t="shared" si="271"/>
        <v>0</v>
      </c>
      <c r="U390" s="254"/>
      <c r="V390" s="254"/>
    </row>
    <row r="391" spans="1:22" hidden="1" x14ac:dyDescent="0.25">
      <c r="A391" s="254"/>
      <c r="B391" s="320" t="s">
        <v>461</v>
      </c>
      <c r="C391" s="320" t="s">
        <v>358</v>
      </c>
      <c r="D391" s="321"/>
      <c r="E391" s="322" t="s">
        <v>359</v>
      </c>
      <c r="F391" s="322"/>
      <c r="G391" s="254"/>
      <c r="H391" s="254"/>
      <c r="I391" s="265">
        <v>16380000</v>
      </c>
      <c r="J391" s="254"/>
      <c r="K391" s="254"/>
      <c r="L391" s="254"/>
      <c r="M391" s="254"/>
      <c r="N391" s="265">
        <v>16380000</v>
      </c>
      <c r="O391" s="236">
        <f t="shared" si="237"/>
        <v>100</v>
      </c>
      <c r="P391" s="265">
        <v>16380000</v>
      </c>
      <c r="Q391" s="265"/>
      <c r="R391" s="265"/>
      <c r="S391" s="265"/>
      <c r="T391" s="265"/>
      <c r="U391" s="254"/>
      <c r="V391" s="254"/>
    </row>
    <row r="392" spans="1:22" ht="30" hidden="1" customHeight="1" x14ac:dyDescent="0.25">
      <c r="A392" s="254"/>
      <c r="B392" s="320"/>
      <c r="C392" s="320"/>
      <c r="D392" s="321"/>
      <c r="E392" s="322"/>
      <c r="F392" s="322"/>
      <c r="G392" s="254"/>
      <c r="H392" s="254"/>
      <c r="I392" s="265"/>
      <c r="J392" s="254"/>
      <c r="K392" s="254"/>
      <c r="L392" s="254"/>
      <c r="M392" s="254"/>
      <c r="N392" s="265"/>
      <c r="O392" s="236"/>
      <c r="P392" s="265"/>
      <c r="Q392" s="265"/>
      <c r="R392" s="265"/>
      <c r="S392" s="265"/>
      <c r="T392" s="265"/>
      <c r="U392" s="254"/>
      <c r="V392" s="254"/>
    </row>
    <row r="393" spans="1:22" ht="15.75" customHeight="1" x14ac:dyDescent="0.25">
      <c r="A393" s="254"/>
      <c r="B393" s="635" t="s">
        <v>463</v>
      </c>
      <c r="C393" s="644"/>
      <c r="D393" s="636" t="s">
        <v>98</v>
      </c>
      <c r="E393" s="634"/>
      <c r="F393" s="634"/>
      <c r="G393" s="254"/>
      <c r="H393" s="254"/>
      <c r="I393" s="258">
        <f>I394+I407</f>
        <v>213000000</v>
      </c>
      <c r="J393" s="254"/>
      <c r="K393" s="254"/>
      <c r="L393" s="254"/>
      <c r="M393" s="254"/>
      <c r="N393" s="258">
        <f>N394+N407</f>
        <v>212946050</v>
      </c>
      <c r="O393" s="236">
        <f t="shared" si="237"/>
        <v>99.974671361502345</v>
      </c>
      <c r="P393" s="258">
        <f t="shared" ref="P393:T393" si="272">P394+P407</f>
        <v>0</v>
      </c>
      <c r="Q393" s="258">
        <f t="shared" si="272"/>
        <v>0</v>
      </c>
      <c r="R393" s="258">
        <f t="shared" si="272"/>
        <v>0</v>
      </c>
      <c r="S393" s="258">
        <f t="shared" si="272"/>
        <v>0</v>
      </c>
      <c r="T393" s="258">
        <f t="shared" si="272"/>
        <v>212946050</v>
      </c>
      <c r="U393" s="254"/>
      <c r="V393" s="254"/>
    </row>
    <row r="394" spans="1:22" ht="22.5" hidden="1" x14ac:dyDescent="0.25">
      <c r="A394" s="254"/>
      <c r="B394" s="635" t="s">
        <v>464</v>
      </c>
      <c r="C394" s="644"/>
      <c r="D394" s="634"/>
      <c r="E394" s="646" t="s">
        <v>465</v>
      </c>
      <c r="F394" s="646"/>
      <c r="G394" s="254"/>
      <c r="H394" s="254"/>
      <c r="I394" s="258">
        <f t="shared" ref="I394" si="273">I395+I401</f>
        <v>0</v>
      </c>
      <c r="J394" s="254"/>
      <c r="K394" s="254"/>
      <c r="L394" s="254"/>
      <c r="M394" s="254"/>
      <c r="N394" s="258">
        <f t="shared" ref="N394:T394" si="274">N395+N401</f>
        <v>0</v>
      </c>
      <c r="O394" s="236" t="e">
        <f t="shared" si="237"/>
        <v>#DIV/0!</v>
      </c>
      <c r="P394" s="258">
        <f t="shared" si="274"/>
        <v>0</v>
      </c>
      <c r="Q394" s="258">
        <f t="shared" si="274"/>
        <v>0</v>
      </c>
      <c r="R394" s="258">
        <f t="shared" si="274"/>
        <v>0</v>
      </c>
      <c r="S394" s="258">
        <f t="shared" si="274"/>
        <v>0</v>
      </c>
      <c r="T394" s="258">
        <f t="shared" si="274"/>
        <v>0</v>
      </c>
      <c r="U394" s="254"/>
      <c r="V394" s="254"/>
    </row>
    <row r="395" spans="1:22" hidden="1" x14ac:dyDescent="0.25">
      <c r="A395" s="254"/>
      <c r="B395" s="635" t="s">
        <v>464</v>
      </c>
      <c r="C395" s="635" t="s">
        <v>320</v>
      </c>
      <c r="D395" s="634"/>
      <c r="E395" s="646" t="s">
        <v>65</v>
      </c>
      <c r="F395" s="646"/>
      <c r="G395" s="254"/>
      <c r="H395" s="254"/>
      <c r="I395" s="258">
        <f t="shared" ref="I395" si="275">I396</f>
        <v>0</v>
      </c>
      <c r="J395" s="254"/>
      <c r="K395" s="254"/>
      <c r="L395" s="254"/>
      <c r="M395" s="254"/>
      <c r="N395" s="258">
        <f t="shared" ref="N395:T395" si="276">N396</f>
        <v>0</v>
      </c>
      <c r="O395" s="236" t="e">
        <f t="shared" si="237"/>
        <v>#DIV/0!</v>
      </c>
      <c r="P395" s="258">
        <f t="shared" si="276"/>
        <v>0</v>
      </c>
      <c r="Q395" s="258">
        <f t="shared" si="276"/>
        <v>0</v>
      </c>
      <c r="R395" s="258">
        <f t="shared" si="276"/>
        <v>0</v>
      </c>
      <c r="S395" s="258">
        <f t="shared" si="276"/>
        <v>0</v>
      </c>
      <c r="T395" s="258">
        <f t="shared" si="276"/>
        <v>0</v>
      </c>
      <c r="U395" s="254"/>
      <c r="V395" s="254"/>
    </row>
    <row r="396" spans="1:22" hidden="1" x14ac:dyDescent="0.25">
      <c r="A396" s="254"/>
      <c r="B396" s="639" t="s">
        <v>464</v>
      </c>
      <c r="C396" s="639" t="s">
        <v>321</v>
      </c>
      <c r="D396" s="638"/>
      <c r="E396" s="642" t="s">
        <v>322</v>
      </c>
      <c r="F396" s="642"/>
      <c r="G396" s="254"/>
      <c r="H396" s="254"/>
      <c r="I396" s="263">
        <f t="shared" ref="I396" si="277">SUM(I397:I400)</f>
        <v>0</v>
      </c>
      <c r="J396" s="254"/>
      <c r="K396" s="254"/>
      <c r="L396" s="254"/>
      <c r="M396" s="254"/>
      <c r="N396" s="263">
        <f t="shared" ref="N396:T396" si="278">SUM(N397:N400)</f>
        <v>0</v>
      </c>
      <c r="O396" s="236" t="e">
        <f t="shared" si="237"/>
        <v>#DIV/0!</v>
      </c>
      <c r="P396" s="263">
        <f t="shared" si="278"/>
        <v>0</v>
      </c>
      <c r="Q396" s="263">
        <f t="shared" si="278"/>
        <v>0</v>
      </c>
      <c r="R396" s="263">
        <f t="shared" si="278"/>
        <v>0</v>
      </c>
      <c r="S396" s="263">
        <f t="shared" si="278"/>
        <v>0</v>
      </c>
      <c r="T396" s="263">
        <f t="shared" si="278"/>
        <v>0</v>
      </c>
      <c r="U396" s="254"/>
      <c r="V396" s="254"/>
    </row>
    <row r="397" spans="1:22" hidden="1" x14ac:dyDescent="0.25">
      <c r="A397" s="254"/>
      <c r="B397" s="320" t="s">
        <v>464</v>
      </c>
      <c r="C397" s="320" t="s">
        <v>323</v>
      </c>
      <c r="D397" s="321"/>
      <c r="E397" s="641" t="s">
        <v>324</v>
      </c>
      <c r="F397" s="641"/>
      <c r="G397" s="254"/>
      <c r="H397" s="254"/>
      <c r="I397" s="265">
        <v>0</v>
      </c>
      <c r="J397" s="254"/>
      <c r="K397" s="254"/>
      <c r="L397" s="254"/>
      <c r="M397" s="254"/>
      <c r="N397" s="265">
        <v>0</v>
      </c>
      <c r="O397" s="236" t="e">
        <f t="shared" si="237"/>
        <v>#DIV/0!</v>
      </c>
      <c r="P397" s="265">
        <v>0</v>
      </c>
      <c r="Q397" s="265">
        <v>0</v>
      </c>
      <c r="R397" s="265">
        <v>0</v>
      </c>
      <c r="S397" s="265">
        <v>0</v>
      </c>
      <c r="T397" s="265">
        <v>0</v>
      </c>
      <c r="U397" s="254"/>
      <c r="V397" s="254"/>
    </row>
    <row r="398" spans="1:22" hidden="1" x14ac:dyDescent="0.25">
      <c r="A398" s="254"/>
      <c r="B398" s="320" t="s">
        <v>464</v>
      </c>
      <c r="C398" s="320" t="s">
        <v>327</v>
      </c>
      <c r="D398" s="321"/>
      <c r="E398" s="641" t="s">
        <v>328</v>
      </c>
      <c r="F398" s="641"/>
      <c r="G398" s="254"/>
      <c r="H398" s="254"/>
      <c r="I398" s="265">
        <v>0</v>
      </c>
      <c r="J398" s="254"/>
      <c r="K398" s="254"/>
      <c r="L398" s="254"/>
      <c r="M398" s="254"/>
      <c r="N398" s="265">
        <v>0</v>
      </c>
      <c r="O398" s="236" t="e">
        <f t="shared" si="237"/>
        <v>#DIV/0!</v>
      </c>
      <c r="P398" s="265">
        <v>0</v>
      </c>
      <c r="Q398" s="265">
        <v>0</v>
      </c>
      <c r="R398" s="265">
        <v>0</v>
      </c>
      <c r="S398" s="265">
        <v>0</v>
      </c>
      <c r="T398" s="265">
        <v>0</v>
      </c>
      <c r="U398" s="254"/>
      <c r="V398" s="254"/>
    </row>
    <row r="399" spans="1:22" hidden="1" x14ac:dyDescent="0.25">
      <c r="A399" s="254"/>
      <c r="B399" s="320" t="s">
        <v>464</v>
      </c>
      <c r="C399" s="320" t="s">
        <v>329</v>
      </c>
      <c r="D399" s="321"/>
      <c r="E399" s="641" t="s">
        <v>330</v>
      </c>
      <c r="F399" s="641"/>
      <c r="G399" s="254"/>
      <c r="H399" s="254"/>
      <c r="I399" s="265">
        <v>0</v>
      </c>
      <c r="J399" s="254"/>
      <c r="K399" s="254"/>
      <c r="L399" s="254"/>
      <c r="M399" s="254"/>
      <c r="N399" s="265">
        <v>0</v>
      </c>
      <c r="O399" s="236" t="e">
        <f t="shared" si="237"/>
        <v>#DIV/0!</v>
      </c>
      <c r="P399" s="265">
        <v>0</v>
      </c>
      <c r="Q399" s="265">
        <v>0</v>
      </c>
      <c r="R399" s="265">
        <v>0</v>
      </c>
      <c r="S399" s="265">
        <v>0</v>
      </c>
      <c r="T399" s="265">
        <v>0</v>
      </c>
      <c r="U399" s="254"/>
      <c r="V399" s="254"/>
    </row>
    <row r="400" spans="1:22" hidden="1" x14ac:dyDescent="0.25">
      <c r="A400" s="254"/>
      <c r="B400" s="320" t="s">
        <v>464</v>
      </c>
      <c r="C400" s="320" t="s">
        <v>436</v>
      </c>
      <c r="D400" s="321"/>
      <c r="E400" s="641" t="s">
        <v>437</v>
      </c>
      <c r="F400" s="641"/>
      <c r="G400" s="254"/>
      <c r="H400" s="254"/>
      <c r="I400" s="265">
        <v>0</v>
      </c>
      <c r="J400" s="254"/>
      <c r="K400" s="254"/>
      <c r="L400" s="254"/>
      <c r="M400" s="254"/>
      <c r="N400" s="265">
        <v>0</v>
      </c>
      <c r="O400" s="236" t="e">
        <f t="shared" si="237"/>
        <v>#DIV/0!</v>
      </c>
      <c r="P400" s="265">
        <v>0</v>
      </c>
      <c r="Q400" s="265">
        <v>0</v>
      </c>
      <c r="R400" s="265">
        <v>0</v>
      </c>
      <c r="S400" s="265">
        <v>0</v>
      </c>
      <c r="T400" s="265">
        <v>0</v>
      </c>
      <c r="U400" s="254"/>
      <c r="V400" s="254"/>
    </row>
    <row r="401" spans="1:22" hidden="1" x14ac:dyDescent="0.25">
      <c r="A401" s="254"/>
      <c r="B401" s="635" t="s">
        <v>464</v>
      </c>
      <c r="C401" s="635" t="s">
        <v>363</v>
      </c>
      <c r="D401" s="634"/>
      <c r="E401" s="646" t="s">
        <v>66</v>
      </c>
      <c r="F401" s="646"/>
      <c r="G401" s="254"/>
      <c r="H401" s="254"/>
      <c r="I401" s="258">
        <f t="shared" ref="I401" si="279">I402</f>
        <v>0</v>
      </c>
      <c r="J401" s="254"/>
      <c r="K401" s="254"/>
      <c r="L401" s="254"/>
      <c r="M401" s="254"/>
      <c r="N401" s="258">
        <f t="shared" ref="N401:T401" si="280">N402</f>
        <v>0</v>
      </c>
      <c r="O401" s="236" t="e">
        <f t="shared" si="237"/>
        <v>#DIV/0!</v>
      </c>
      <c r="P401" s="258">
        <f t="shared" si="280"/>
        <v>0</v>
      </c>
      <c r="Q401" s="258">
        <f t="shared" si="280"/>
        <v>0</v>
      </c>
      <c r="R401" s="258">
        <f t="shared" si="280"/>
        <v>0</v>
      </c>
      <c r="S401" s="258">
        <f t="shared" si="280"/>
        <v>0</v>
      </c>
      <c r="T401" s="258">
        <f t="shared" si="280"/>
        <v>0</v>
      </c>
      <c r="U401" s="254"/>
      <c r="V401" s="254"/>
    </row>
    <row r="402" spans="1:22" hidden="1" x14ac:dyDescent="0.25">
      <c r="A402" s="254"/>
      <c r="B402" s="639" t="s">
        <v>464</v>
      </c>
      <c r="C402" s="639" t="s">
        <v>466</v>
      </c>
      <c r="D402" s="638"/>
      <c r="E402" s="642" t="s">
        <v>467</v>
      </c>
      <c r="F402" s="642"/>
      <c r="G402" s="254"/>
      <c r="H402" s="254"/>
      <c r="I402" s="263">
        <f t="shared" ref="I402" si="281">SUM(I403:I405)</f>
        <v>0</v>
      </c>
      <c r="J402" s="254"/>
      <c r="K402" s="254"/>
      <c r="L402" s="254"/>
      <c r="M402" s="254"/>
      <c r="N402" s="263">
        <f t="shared" ref="N402:T402" si="282">SUM(N403:N405)</f>
        <v>0</v>
      </c>
      <c r="O402" s="236" t="e">
        <f t="shared" si="237"/>
        <v>#DIV/0!</v>
      </c>
      <c r="P402" s="263">
        <f t="shared" si="282"/>
        <v>0</v>
      </c>
      <c r="Q402" s="263">
        <f t="shared" si="282"/>
        <v>0</v>
      </c>
      <c r="R402" s="263">
        <f t="shared" si="282"/>
        <v>0</v>
      </c>
      <c r="S402" s="263">
        <f t="shared" si="282"/>
        <v>0</v>
      </c>
      <c r="T402" s="263">
        <f t="shared" si="282"/>
        <v>0</v>
      </c>
      <c r="U402" s="254"/>
      <c r="V402" s="254"/>
    </row>
    <row r="403" spans="1:22" ht="25.5" hidden="1" x14ac:dyDescent="0.25">
      <c r="A403" s="254"/>
      <c r="B403" s="320" t="s">
        <v>464</v>
      </c>
      <c r="C403" s="320" t="s">
        <v>468</v>
      </c>
      <c r="D403" s="321"/>
      <c r="E403" s="641" t="s">
        <v>469</v>
      </c>
      <c r="F403" s="641"/>
      <c r="G403" s="254"/>
      <c r="H403" s="254"/>
      <c r="I403" s="265">
        <v>0</v>
      </c>
      <c r="J403" s="254"/>
      <c r="K403" s="254"/>
      <c r="L403" s="254"/>
      <c r="M403" s="254"/>
      <c r="N403" s="265">
        <v>0</v>
      </c>
      <c r="O403" s="236" t="e">
        <f t="shared" si="237"/>
        <v>#DIV/0!</v>
      </c>
      <c r="P403" s="265">
        <v>0</v>
      </c>
      <c r="Q403" s="265">
        <v>0</v>
      </c>
      <c r="R403" s="265">
        <v>0</v>
      </c>
      <c r="S403" s="265">
        <v>0</v>
      </c>
      <c r="T403" s="265">
        <v>0</v>
      </c>
      <c r="U403" s="254"/>
      <c r="V403" s="254"/>
    </row>
    <row r="404" spans="1:22" hidden="1" x14ac:dyDescent="0.25">
      <c r="A404" s="254"/>
      <c r="B404" s="320" t="s">
        <v>464</v>
      </c>
      <c r="C404" s="320" t="s">
        <v>470</v>
      </c>
      <c r="D404" s="321"/>
      <c r="E404" s="641" t="s">
        <v>471</v>
      </c>
      <c r="F404" s="641"/>
      <c r="G404" s="254"/>
      <c r="H404" s="254"/>
      <c r="I404" s="265">
        <v>0</v>
      </c>
      <c r="J404" s="254"/>
      <c r="K404" s="254"/>
      <c r="L404" s="254"/>
      <c r="M404" s="254"/>
      <c r="N404" s="265">
        <v>0</v>
      </c>
      <c r="O404" s="236" t="e">
        <f t="shared" si="237"/>
        <v>#DIV/0!</v>
      </c>
      <c r="P404" s="265">
        <v>0</v>
      </c>
      <c r="Q404" s="265">
        <v>0</v>
      </c>
      <c r="R404" s="265">
        <v>0</v>
      </c>
      <c r="S404" s="265">
        <v>0</v>
      </c>
      <c r="T404" s="265">
        <v>0</v>
      </c>
      <c r="U404" s="254"/>
      <c r="V404" s="254"/>
    </row>
    <row r="405" spans="1:22" hidden="1" x14ac:dyDescent="0.25">
      <c r="A405" s="254"/>
      <c r="B405" s="320" t="s">
        <v>464</v>
      </c>
      <c r="C405" s="320" t="s">
        <v>472</v>
      </c>
      <c r="D405" s="321"/>
      <c r="E405" s="641" t="s">
        <v>473</v>
      </c>
      <c r="F405" s="641"/>
      <c r="G405" s="254"/>
      <c r="H405" s="254"/>
      <c r="I405" s="265">
        <v>0</v>
      </c>
      <c r="J405" s="254"/>
      <c r="K405" s="254"/>
      <c r="L405" s="254"/>
      <c r="M405" s="254"/>
      <c r="N405" s="265">
        <v>0</v>
      </c>
      <c r="O405" s="236" t="e">
        <f t="shared" si="237"/>
        <v>#DIV/0!</v>
      </c>
      <c r="P405" s="265">
        <v>0</v>
      </c>
      <c r="Q405" s="265">
        <v>0</v>
      </c>
      <c r="R405" s="265">
        <v>0</v>
      </c>
      <c r="S405" s="265">
        <v>0</v>
      </c>
      <c r="T405" s="265">
        <v>0</v>
      </c>
      <c r="U405" s="254"/>
      <c r="V405" s="254"/>
    </row>
    <row r="406" spans="1:22" hidden="1" x14ac:dyDescent="0.25">
      <c r="A406" s="254"/>
      <c r="B406" s="320"/>
      <c r="C406" s="320"/>
      <c r="D406" s="321"/>
      <c r="E406" s="322"/>
      <c r="F406" s="322"/>
      <c r="G406" s="254"/>
      <c r="H406" s="254"/>
      <c r="I406" s="265"/>
      <c r="J406" s="254"/>
      <c r="K406" s="254"/>
      <c r="L406" s="254"/>
      <c r="M406" s="254"/>
      <c r="N406" s="265"/>
      <c r="O406" s="236"/>
      <c r="P406" s="265"/>
      <c r="Q406" s="265"/>
      <c r="R406" s="265"/>
      <c r="S406" s="265"/>
      <c r="T406" s="265"/>
      <c r="U406" s="254"/>
      <c r="V406" s="254"/>
    </row>
    <row r="407" spans="1:22" ht="33.75" x14ac:dyDescent="0.25">
      <c r="A407" s="254"/>
      <c r="B407" s="635" t="s">
        <v>1902</v>
      </c>
      <c r="C407" s="644"/>
      <c r="D407" s="634"/>
      <c r="E407" s="646" t="s">
        <v>1899</v>
      </c>
      <c r="F407" s="646" t="s">
        <v>1936</v>
      </c>
      <c r="G407" s="254"/>
      <c r="H407" s="254"/>
      <c r="I407" s="258">
        <f t="shared" ref="I407" si="283">I408+I416</f>
        <v>213000000</v>
      </c>
      <c r="J407" s="254"/>
      <c r="K407" s="254"/>
      <c r="L407" s="254"/>
      <c r="M407" s="254"/>
      <c r="N407" s="258">
        <f t="shared" ref="N407:T407" si="284">N408+N416</f>
        <v>212946050</v>
      </c>
      <c r="O407" s="236">
        <f t="shared" ref="O407:O420" si="285">N407/I407*100</f>
        <v>99.974671361502345</v>
      </c>
      <c r="P407" s="258">
        <f t="shared" si="284"/>
        <v>0</v>
      </c>
      <c r="Q407" s="258">
        <f t="shared" si="284"/>
        <v>0</v>
      </c>
      <c r="R407" s="258">
        <f t="shared" si="284"/>
        <v>0</v>
      </c>
      <c r="S407" s="258">
        <f t="shared" si="284"/>
        <v>0</v>
      </c>
      <c r="T407" s="258">
        <f t="shared" si="284"/>
        <v>212946050</v>
      </c>
      <c r="U407" s="254"/>
      <c r="V407" s="254"/>
    </row>
    <row r="408" spans="1:22" hidden="1" x14ac:dyDescent="0.25">
      <c r="A408" s="254"/>
      <c r="B408" s="635" t="s">
        <v>1902</v>
      </c>
      <c r="C408" s="635" t="s">
        <v>320</v>
      </c>
      <c r="D408" s="634"/>
      <c r="E408" s="646" t="s">
        <v>65</v>
      </c>
      <c r="F408" s="646"/>
      <c r="G408" s="254"/>
      <c r="H408" s="254"/>
      <c r="I408" s="258">
        <f>I409+I414</f>
        <v>150149500</v>
      </c>
      <c r="J408" s="254"/>
      <c r="K408" s="254"/>
      <c r="L408" s="254"/>
      <c r="M408" s="254"/>
      <c r="N408" s="258">
        <f>N409+N414</f>
        <v>150095550</v>
      </c>
      <c r="O408" s="236">
        <f t="shared" si="285"/>
        <v>99.964069144419398</v>
      </c>
      <c r="P408" s="258">
        <f t="shared" ref="P408:T408" si="286">P409+P414</f>
        <v>0</v>
      </c>
      <c r="Q408" s="258">
        <f t="shared" si="286"/>
        <v>0</v>
      </c>
      <c r="R408" s="258">
        <f t="shared" si="286"/>
        <v>0</v>
      </c>
      <c r="S408" s="258">
        <f t="shared" si="286"/>
        <v>0</v>
      </c>
      <c r="T408" s="258">
        <f t="shared" si="286"/>
        <v>150095550</v>
      </c>
      <c r="U408" s="254"/>
      <c r="V408" s="254"/>
    </row>
    <row r="409" spans="1:22" hidden="1" x14ac:dyDescent="0.25">
      <c r="A409" s="254"/>
      <c r="B409" s="635" t="s">
        <v>1902</v>
      </c>
      <c r="C409" s="639" t="s">
        <v>321</v>
      </c>
      <c r="D409" s="638"/>
      <c r="E409" s="642" t="s">
        <v>322</v>
      </c>
      <c r="F409" s="642"/>
      <c r="G409" s="254"/>
      <c r="H409" s="254"/>
      <c r="I409" s="263">
        <f t="shared" ref="I409" si="287">SUM(I410:I413)</f>
        <v>167300</v>
      </c>
      <c r="J409" s="254"/>
      <c r="K409" s="254"/>
      <c r="L409" s="254"/>
      <c r="M409" s="254"/>
      <c r="N409" s="263">
        <f t="shared" ref="N409:T409" si="288">SUM(N410:N413)</f>
        <v>149500</v>
      </c>
      <c r="O409" s="236">
        <f t="shared" si="285"/>
        <v>89.360430364614459</v>
      </c>
      <c r="P409" s="263">
        <f t="shared" si="288"/>
        <v>0</v>
      </c>
      <c r="Q409" s="263">
        <f t="shared" si="288"/>
        <v>0</v>
      </c>
      <c r="R409" s="263">
        <f t="shared" si="288"/>
        <v>0</v>
      </c>
      <c r="S409" s="263">
        <f t="shared" si="288"/>
        <v>0</v>
      </c>
      <c r="T409" s="263">
        <f t="shared" si="288"/>
        <v>149500</v>
      </c>
      <c r="U409" s="254"/>
      <c r="V409" s="254"/>
    </row>
    <row r="410" spans="1:22" hidden="1" x14ac:dyDescent="0.25">
      <c r="A410" s="254"/>
      <c r="B410" s="320" t="s">
        <v>1902</v>
      </c>
      <c r="C410" s="320" t="s">
        <v>323</v>
      </c>
      <c r="D410" s="321"/>
      <c r="E410" s="641" t="s">
        <v>324</v>
      </c>
      <c r="F410" s="641"/>
      <c r="G410" s="254"/>
      <c r="H410" s="254"/>
      <c r="I410" s="265">
        <v>100000</v>
      </c>
      <c r="J410" s="254"/>
      <c r="K410" s="254"/>
      <c r="L410" s="254"/>
      <c r="M410" s="254"/>
      <c r="N410" s="265">
        <v>100000</v>
      </c>
      <c r="O410" s="236">
        <f t="shared" si="285"/>
        <v>100</v>
      </c>
      <c r="P410" s="265"/>
      <c r="Q410" s="265"/>
      <c r="R410" s="265"/>
      <c r="S410" s="265"/>
      <c r="T410" s="265">
        <v>100000</v>
      </c>
      <c r="U410" s="254"/>
      <c r="V410" s="254"/>
    </row>
    <row r="411" spans="1:22" ht="14.25" hidden="1" customHeight="1" x14ac:dyDescent="0.25">
      <c r="A411" s="254"/>
      <c r="B411" s="320" t="s">
        <v>1902</v>
      </c>
      <c r="C411" s="320" t="s">
        <v>327</v>
      </c>
      <c r="D411" s="321"/>
      <c r="E411" s="641" t="s">
        <v>328</v>
      </c>
      <c r="F411" s="641"/>
      <c r="G411" s="254"/>
      <c r="H411" s="254"/>
      <c r="I411" s="265">
        <v>67300</v>
      </c>
      <c r="J411" s="254"/>
      <c r="K411" s="254"/>
      <c r="L411" s="254"/>
      <c r="M411" s="254"/>
      <c r="N411" s="265">
        <v>49500</v>
      </c>
      <c r="O411" s="236">
        <f t="shared" si="285"/>
        <v>73.551263001485893</v>
      </c>
      <c r="P411" s="265"/>
      <c r="Q411" s="265"/>
      <c r="R411" s="265"/>
      <c r="S411" s="265"/>
      <c r="T411" s="265">
        <f>N411</f>
        <v>49500</v>
      </c>
      <c r="U411" s="254"/>
      <c r="V411" s="254"/>
    </row>
    <row r="412" spans="1:22" hidden="1" x14ac:dyDescent="0.25">
      <c r="A412" s="254"/>
      <c r="B412" s="320" t="s">
        <v>1902</v>
      </c>
      <c r="C412" s="320" t="s">
        <v>329</v>
      </c>
      <c r="D412" s="321"/>
      <c r="E412" s="641" t="s">
        <v>330</v>
      </c>
      <c r="F412" s="641"/>
      <c r="G412" s="254"/>
      <c r="H412" s="254"/>
      <c r="I412" s="265">
        <v>0</v>
      </c>
      <c r="J412" s="254"/>
      <c r="K412" s="254"/>
      <c r="L412" s="254"/>
      <c r="M412" s="254"/>
      <c r="N412" s="265">
        <v>0</v>
      </c>
      <c r="O412" s="236" t="e">
        <f t="shared" si="285"/>
        <v>#DIV/0!</v>
      </c>
      <c r="P412" s="265">
        <v>0</v>
      </c>
      <c r="Q412" s="265">
        <v>0</v>
      </c>
      <c r="R412" s="265">
        <v>0</v>
      </c>
      <c r="S412" s="265">
        <v>0</v>
      </c>
      <c r="T412" s="265">
        <v>0</v>
      </c>
      <c r="U412" s="254"/>
      <c r="V412" s="254"/>
    </row>
    <row r="413" spans="1:22" hidden="1" x14ac:dyDescent="0.25">
      <c r="A413" s="254"/>
      <c r="B413" s="320" t="s">
        <v>1902</v>
      </c>
      <c r="C413" s="320" t="s">
        <v>436</v>
      </c>
      <c r="D413" s="321"/>
      <c r="E413" s="641" t="s">
        <v>437</v>
      </c>
      <c r="F413" s="641"/>
      <c r="G413" s="254"/>
      <c r="H413" s="254"/>
      <c r="I413" s="265">
        <v>0</v>
      </c>
      <c r="J413" s="254"/>
      <c r="K413" s="254"/>
      <c r="L413" s="254"/>
      <c r="M413" s="254"/>
      <c r="N413" s="265">
        <v>0</v>
      </c>
      <c r="O413" s="236" t="e">
        <f t="shared" si="285"/>
        <v>#DIV/0!</v>
      </c>
      <c r="P413" s="265">
        <v>0</v>
      </c>
      <c r="Q413" s="265">
        <v>0</v>
      </c>
      <c r="R413" s="265">
        <v>0</v>
      </c>
      <c r="S413" s="265">
        <v>0</v>
      </c>
      <c r="T413" s="265">
        <v>0</v>
      </c>
      <c r="U413" s="254"/>
      <c r="V413" s="254"/>
    </row>
    <row r="414" spans="1:22" ht="25.5" hidden="1" x14ac:dyDescent="0.25">
      <c r="A414" s="254"/>
      <c r="B414" s="635" t="s">
        <v>1902</v>
      </c>
      <c r="C414" s="639" t="s">
        <v>321</v>
      </c>
      <c r="D414" s="638"/>
      <c r="E414" s="642" t="s">
        <v>1900</v>
      </c>
      <c r="F414" s="642"/>
      <c r="G414" s="254"/>
      <c r="H414" s="254"/>
      <c r="I414" s="263">
        <f>I415</f>
        <v>149982200</v>
      </c>
      <c r="J414" s="254"/>
      <c r="K414" s="254"/>
      <c r="L414" s="254"/>
      <c r="M414" s="254"/>
      <c r="N414" s="263">
        <f>N415</f>
        <v>149946050</v>
      </c>
      <c r="O414" s="236">
        <f t="shared" si="285"/>
        <v>99.975897139793929</v>
      </c>
      <c r="P414" s="263">
        <f t="shared" ref="P414:T414" si="289">P415</f>
        <v>0</v>
      </c>
      <c r="Q414" s="263">
        <f t="shared" si="289"/>
        <v>0</v>
      </c>
      <c r="R414" s="263">
        <f t="shared" si="289"/>
        <v>0</v>
      </c>
      <c r="S414" s="263">
        <f t="shared" si="289"/>
        <v>0</v>
      </c>
      <c r="T414" s="263">
        <f t="shared" si="289"/>
        <v>149946050</v>
      </c>
      <c r="U414" s="254"/>
      <c r="V414" s="254"/>
    </row>
    <row r="415" spans="1:22" ht="25.5" hidden="1" x14ac:dyDescent="0.25">
      <c r="A415" s="254"/>
      <c r="B415" s="320" t="s">
        <v>1902</v>
      </c>
      <c r="C415" s="320" t="s">
        <v>1903</v>
      </c>
      <c r="D415" s="321"/>
      <c r="E415" s="641" t="s">
        <v>1901</v>
      </c>
      <c r="F415" s="641"/>
      <c r="G415" s="254"/>
      <c r="H415" s="254"/>
      <c r="I415" s="265">
        <v>149982200</v>
      </c>
      <c r="J415" s="254"/>
      <c r="K415" s="254"/>
      <c r="L415" s="254"/>
      <c r="M415" s="254"/>
      <c r="N415" s="265">
        <v>149946050</v>
      </c>
      <c r="O415" s="236">
        <f t="shared" si="285"/>
        <v>99.975897139793929</v>
      </c>
      <c r="P415" s="265"/>
      <c r="Q415" s="265"/>
      <c r="R415" s="265"/>
      <c r="S415" s="265"/>
      <c r="T415" s="265">
        <f>N415</f>
        <v>149946050</v>
      </c>
      <c r="U415" s="254"/>
      <c r="V415" s="254"/>
    </row>
    <row r="416" spans="1:22" hidden="1" x14ac:dyDescent="0.25">
      <c r="A416" s="254"/>
      <c r="B416" s="635" t="s">
        <v>1902</v>
      </c>
      <c r="C416" s="635" t="s">
        <v>363</v>
      </c>
      <c r="D416" s="634"/>
      <c r="E416" s="646" t="s">
        <v>66</v>
      </c>
      <c r="F416" s="646"/>
      <c r="G416" s="254"/>
      <c r="H416" s="254"/>
      <c r="I416" s="258">
        <f t="shared" ref="I416" si="290">I417</f>
        <v>62850500</v>
      </c>
      <c r="J416" s="254"/>
      <c r="K416" s="254"/>
      <c r="L416" s="254"/>
      <c r="M416" s="254"/>
      <c r="N416" s="258">
        <f t="shared" ref="N416:T416" si="291">N417</f>
        <v>62850500</v>
      </c>
      <c r="O416" s="236">
        <f t="shared" si="285"/>
        <v>100</v>
      </c>
      <c r="P416" s="258">
        <f t="shared" si="291"/>
        <v>0</v>
      </c>
      <c r="Q416" s="258">
        <f t="shared" si="291"/>
        <v>0</v>
      </c>
      <c r="R416" s="258">
        <f t="shared" si="291"/>
        <v>0</v>
      </c>
      <c r="S416" s="258">
        <f t="shared" si="291"/>
        <v>0</v>
      </c>
      <c r="T416" s="258">
        <f t="shared" si="291"/>
        <v>62850500</v>
      </c>
      <c r="U416" s="254"/>
      <c r="V416" s="254"/>
    </row>
    <row r="417" spans="1:22" hidden="1" x14ac:dyDescent="0.25">
      <c r="A417" s="254"/>
      <c r="B417" s="635" t="s">
        <v>1902</v>
      </c>
      <c r="C417" s="639" t="s">
        <v>466</v>
      </c>
      <c r="D417" s="638"/>
      <c r="E417" s="642" t="s">
        <v>467</v>
      </c>
      <c r="F417" s="642"/>
      <c r="G417" s="254"/>
      <c r="H417" s="254"/>
      <c r="I417" s="263">
        <f t="shared" ref="I417" si="292">SUM(I418:I420)</f>
        <v>62850500</v>
      </c>
      <c r="J417" s="254"/>
      <c r="K417" s="254"/>
      <c r="L417" s="254"/>
      <c r="M417" s="254"/>
      <c r="N417" s="263">
        <f t="shared" ref="N417:T417" si="293">SUM(N418:N420)</f>
        <v>62850500</v>
      </c>
      <c r="O417" s="236">
        <f t="shared" si="285"/>
        <v>100</v>
      </c>
      <c r="P417" s="263">
        <f t="shared" si="293"/>
        <v>0</v>
      </c>
      <c r="Q417" s="263">
        <f t="shared" si="293"/>
        <v>0</v>
      </c>
      <c r="R417" s="263">
        <f t="shared" si="293"/>
        <v>0</v>
      </c>
      <c r="S417" s="263">
        <f t="shared" si="293"/>
        <v>0</v>
      </c>
      <c r="T417" s="263">
        <f t="shared" si="293"/>
        <v>62850500</v>
      </c>
      <c r="U417" s="254"/>
      <c r="V417" s="254"/>
    </row>
    <row r="418" spans="1:22" ht="25.5" hidden="1" x14ac:dyDescent="0.25">
      <c r="A418" s="254"/>
      <c r="B418" s="320" t="s">
        <v>1902</v>
      </c>
      <c r="C418" s="320" t="s">
        <v>468</v>
      </c>
      <c r="D418" s="321"/>
      <c r="E418" s="641" t="s">
        <v>469</v>
      </c>
      <c r="F418" s="641"/>
      <c r="G418" s="254"/>
      <c r="H418" s="254"/>
      <c r="I418" s="265">
        <v>1750000</v>
      </c>
      <c r="J418" s="254"/>
      <c r="K418" s="254"/>
      <c r="L418" s="254"/>
      <c r="M418" s="254"/>
      <c r="N418" s="265">
        <v>1750000</v>
      </c>
      <c r="O418" s="236">
        <f t="shared" si="285"/>
        <v>100</v>
      </c>
      <c r="P418" s="265"/>
      <c r="Q418" s="265"/>
      <c r="R418" s="265"/>
      <c r="S418" s="265"/>
      <c r="T418" s="265">
        <v>1750000</v>
      </c>
      <c r="U418" s="254"/>
      <c r="V418" s="254"/>
    </row>
    <row r="419" spans="1:22" hidden="1" x14ac:dyDescent="0.25">
      <c r="A419" s="254"/>
      <c r="B419" s="320" t="s">
        <v>1902</v>
      </c>
      <c r="C419" s="320" t="s">
        <v>470</v>
      </c>
      <c r="D419" s="321"/>
      <c r="E419" s="641" t="s">
        <v>471</v>
      </c>
      <c r="F419" s="641"/>
      <c r="G419" s="254"/>
      <c r="H419" s="254"/>
      <c r="I419" s="265">
        <v>2595000</v>
      </c>
      <c r="J419" s="254"/>
      <c r="K419" s="254"/>
      <c r="L419" s="254"/>
      <c r="M419" s="254"/>
      <c r="N419" s="265">
        <v>2595000</v>
      </c>
      <c r="O419" s="236">
        <f t="shared" si="285"/>
        <v>100</v>
      </c>
      <c r="P419" s="265"/>
      <c r="Q419" s="265"/>
      <c r="R419" s="265"/>
      <c r="S419" s="265"/>
      <c r="T419" s="265">
        <v>2595000</v>
      </c>
      <c r="U419" s="254"/>
      <c r="V419" s="254"/>
    </row>
    <row r="420" spans="1:22" hidden="1" x14ac:dyDescent="0.25">
      <c r="A420" s="254"/>
      <c r="B420" s="320" t="s">
        <v>1902</v>
      </c>
      <c r="C420" s="320" t="s">
        <v>472</v>
      </c>
      <c r="D420" s="321"/>
      <c r="E420" s="641" t="s">
        <v>473</v>
      </c>
      <c r="F420" s="641"/>
      <c r="G420" s="254"/>
      <c r="H420" s="254"/>
      <c r="I420" s="265">
        <v>58505500</v>
      </c>
      <c r="J420" s="254"/>
      <c r="K420" s="254"/>
      <c r="L420" s="254"/>
      <c r="M420" s="254"/>
      <c r="N420" s="265">
        <v>58505500</v>
      </c>
      <c r="O420" s="236">
        <f t="shared" si="285"/>
        <v>100</v>
      </c>
      <c r="P420" s="265"/>
      <c r="Q420" s="265"/>
      <c r="R420" s="265"/>
      <c r="S420" s="265"/>
      <c r="T420" s="265">
        <v>58505500</v>
      </c>
      <c r="U420" s="254"/>
      <c r="V420" s="254"/>
    </row>
    <row r="421" spans="1:22" hidden="1" x14ac:dyDescent="0.25">
      <c r="A421" s="254"/>
      <c r="B421" s="320"/>
      <c r="C421" s="320"/>
      <c r="D421" s="321"/>
      <c r="E421" s="322"/>
      <c r="F421" s="322"/>
      <c r="G421" s="254"/>
      <c r="H421" s="254"/>
      <c r="I421" s="265"/>
      <c r="J421" s="254"/>
      <c r="K421" s="254"/>
      <c r="L421" s="254"/>
      <c r="M421" s="254"/>
      <c r="N421" s="265"/>
      <c r="O421" s="236"/>
      <c r="P421" s="265"/>
      <c r="Q421" s="265"/>
      <c r="R421" s="265"/>
      <c r="S421" s="265"/>
      <c r="T421" s="265"/>
      <c r="U421" s="254"/>
      <c r="V421" s="254"/>
    </row>
    <row r="422" spans="1:22" x14ac:dyDescent="0.25">
      <c r="A422" s="254"/>
      <c r="B422" s="635" t="s">
        <v>474</v>
      </c>
      <c r="C422" s="644"/>
      <c r="D422" s="636" t="s">
        <v>475</v>
      </c>
      <c r="E422" s="634"/>
      <c r="F422" s="634"/>
      <c r="G422" s="254"/>
      <c r="H422" s="254"/>
      <c r="I422" s="258">
        <f>I423+I442+I437</f>
        <v>152842500</v>
      </c>
      <c r="J422" s="254"/>
      <c r="K422" s="254"/>
      <c r="L422" s="254"/>
      <c r="M422" s="254"/>
      <c r="N422" s="258">
        <f>N423+N442+N437</f>
        <v>151899565</v>
      </c>
      <c r="O422" s="236">
        <f t="shared" si="237"/>
        <v>99.383067536843484</v>
      </c>
      <c r="P422" s="258">
        <f t="shared" ref="P422:T422" si="294">P423+P442+P437</f>
        <v>137524565</v>
      </c>
      <c r="Q422" s="258">
        <f t="shared" si="294"/>
        <v>0</v>
      </c>
      <c r="R422" s="258">
        <f t="shared" si="294"/>
        <v>14375000</v>
      </c>
      <c r="S422" s="258">
        <f t="shared" si="294"/>
        <v>0</v>
      </c>
      <c r="T422" s="258">
        <f t="shared" si="294"/>
        <v>0</v>
      </c>
      <c r="U422" s="254"/>
      <c r="V422" s="254"/>
    </row>
    <row r="423" spans="1:22" ht="39.75" customHeight="1" x14ac:dyDescent="0.25">
      <c r="A423" s="254"/>
      <c r="B423" s="635" t="s">
        <v>476</v>
      </c>
      <c r="C423" s="644"/>
      <c r="D423" s="634"/>
      <c r="E423" s="646" t="s">
        <v>892</v>
      </c>
      <c r="F423" s="646" t="s">
        <v>1937</v>
      </c>
      <c r="G423" s="254"/>
      <c r="H423" s="254"/>
      <c r="I423" s="258">
        <f t="shared" ref="I423" si="295">I424</f>
        <v>115840000</v>
      </c>
      <c r="J423" s="254"/>
      <c r="K423" s="254"/>
      <c r="L423" s="254"/>
      <c r="M423" s="254"/>
      <c r="N423" s="258">
        <f t="shared" ref="N423:T423" si="296">N424</f>
        <v>115537105</v>
      </c>
      <c r="O423" s="236">
        <f t="shared" si="237"/>
        <v>99.738522962707179</v>
      </c>
      <c r="P423" s="258">
        <f t="shared" si="296"/>
        <v>101162105</v>
      </c>
      <c r="Q423" s="258">
        <f t="shared" si="296"/>
        <v>0</v>
      </c>
      <c r="R423" s="258">
        <f t="shared" si="296"/>
        <v>14375000</v>
      </c>
      <c r="S423" s="258">
        <f t="shared" si="296"/>
        <v>0</v>
      </c>
      <c r="T423" s="258">
        <f t="shared" si="296"/>
        <v>0</v>
      </c>
      <c r="U423" s="254"/>
      <c r="V423" s="254"/>
    </row>
    <row r="424" spans="1:22" hidden="1" x14ac:dyDescent="0.25">
      <c r="A424" s="254"/>
      <c r="B424" s="635" t="s">
        <v>476</v>
      </c>
      <c r="C424" s="635" t="s">
        <v>320</v>
      </c>
      <c r="D424" s="634"/>
      <c r="E424" s="646" t="s">
        <v>65</v>
      </c>
      <c r="F424" s="646"/>
      <c r="G424" s="254"/>
      <c r="H424" s="254"/>
      <c r="I424" s="258">
        <f t="shared" ref="I424" si="297">I425+I429+I433+I431</f>
        <v>115840000</v>
      </c>
      <c r="J424" s="254"/>
      <c r="K424" s="254"/>
      <c r="L424" s="254"/>
      <c r="M424" s="254"/>
      <c r="N424" s="258">
        <f t="shared" ref="N424:T424" si="298">N425+N429+N433+N431</f>
        <v>115537105</v>
      </c>
      <c r="O424" s="236">
        <f t="shared" si="237"/>
        <v>99.738522962707179</v>
      </c>
      <c r="P424" s="258">
        <f t="shared" si="298"/>
        <v>101162105</v>
      </c>
      <c r="Q424" s="258">
        <f t="shared" si="298"/>
        <v>0</v>
      </c>
      <c r="R424" s="258">
        <f t="shared" si="298"/>
        <v>14375000</v>
      </c>
      <c r="S424" s="258">
        <f t="shared" si="298"/>
        <v>0</v>
      </c>
      <c r="T424" s="258">
        <f t="shared" si="298"/>
        <v>0</v>
      </c>
      <c r="U424" s="254"/>
      <c r="V424" s="254"/>
    </row>
    <row r="425" spans="1:22" hidden="1" x14ac:dyDescent="0.25">
      <c r="A425" s="254"/>
      <c r="B425" s="639" t="s">
        <v>476</v>
      </c>
      <c r="C425" s="639" t="s">
        <v>321</v>
      </c>
      <c r="D425" s="638"/>
      <c r="E425" s="642" t="s">
        <v>322</v>
      </c>
      <c r="F425" s="642"/>
      <c r="G425" s="254"/>
      <c r="H425" s="254"/>
      <c r="I425" s="263">
        <f t="shared" ref="I425" si="299">SUM(I426:I428)</f>
        <v>490000</v>
      </c>
      <c r="J425" s="254"/>
      <c r="K425" s="254"/>
      <c r="L425" s="254"/>
      <c r="M425" s="254"/>
      <c r="N425" s="263">
        <f t="shared" ref="N425:T425" si="300">SUM(N426:N428)</f>
        <v>490000</v>
      </c>
      <c r="O425" s="236">
        <f t="shared" ref="O425:O494" si="301">N425/I425*100</f>
        <v>100</v>
      </c>
      <c r="P425" s="263">
        <f t="shared" si="300"/>
        <v>275000</v>
      </c>
      <c r="Q425" s="263">
        <f t="shared" si="300"/>
        <v>0</v>
      </c>
      <c r="R425" s="263">
        <f t="shared" si="300"/>
        <v>215000</v>
      </c>
      <c r="S425" s="263">
        <f t="shared" si="300"/>
        <v>0</v>
      </c>
      <c r="T425" s="263">
        <f t="shared" si="300"/>
        <v>0</v>
      </c>
      <c r="U425" s="254"/>
      <c r="V425" s="254"/>
    </row>
    <row r="426" spans="1:22" ht="24.75" hidden="1" customHeight="1" x14ac:dyDescent="0.25">
      <c r="A426" s="254"/>
      <c r="B426" s="320" t="s">
        <v>476</v>
      </c>
      <c r="C426" s="320" t="s">
        <v>323</v>
      </c>
      <c r="D426" s="321"/>
      <c r="E426" s="641" t="s">
        <v>324</v>
      </c>
      <c r="F426" s="641"/>
      <c r="G426" s="254"/>
      <c r="H426" s="254"/>
      <c r="I426" s="265">
        <v>250000</v>
      </c>
      <c r="J426" s="254"/>
      <c r="K426" s="254"/>
      <c r="L426" s="254"/>
      <c r="M426" s="254"/>
      <c r="N426" s="265">
        <v>250000</v>
      </c>
      <c r="O426" s="236">
        <f t="shared" si="301"/>
        <v>100</v>
      </c>
      <c r="P426" s="265">
        <v>50000</v>
      </c>
      <c r="Q426" s="265"/>
      <c r="R426" s="265">
        <f>N426-P426</f>
        <v>200000</v>
      </c>
      <c r="S426" s="265"/>
      <c r="T426" s="265"/>
      <c r="U426" s="254"/>
      <c r="V426" s="254"/>
    </row>
    <row r="427" spans="1:22" ht="27" hidden="1" customHeight="1" x14ac:dyDescent="0.25">
      <c r="A427" s="254"/>
      <c r="B427" s="320" t="s">
        <v>476</v>
      </c>
      <c r="C427" s="320" t="s">
        <v>327</v>
      </c>
      <c r="D427" s="321"/>
      <c r="E427" s="641" t="s">
        <v>328</v>
      </c>
      <c r="F427" s="641"/>
      <c r="G427" s="254"/>
      <c r="H427" s="254"/>
      <c r="I427" s="265">
        <v>15000</v>
      </c>
      <c r="J427" s="254"/>
      <c r="K427" s="254"/>
      <c r="L427" s="254"/>
      <c r="M427" s="254"/>
      <c r="N427" s="265">
        <v>15000</v>
      </c>
      <c r="O427" s="236">
        <f t="shared" si="301"/>
        <v>100</v>
      </c>
      <c r="P427" s="265"/>
      <c r="Q427" s="265"/>
      <c r="R427" s="265">
        <f>N427</f>
        <v>15000</v>
      </c>
      <c r="S427" s="265"/>
      <c r="T427" s="265"/>
      <c r="U427" s="254"/>
      <c r="V427" s="254"/>
    </row>
    <row r="428" spans="1:22" ht="27" hidden="1" customHeight="1" x14ac:dyDescent="0.25">
      <c r="A428" s="254"/>
      <c r="B428" s="320" t="s">
        <v>476</v>
      </c>
      <c r="C428" s="320" t="s">
        <v>329</v>
      </c>
      <c r="D428" s="321"/>
      <c r="E428" s="641" t="s">
        <v>330</v>
      </c>
      <c r="F428" s="641"/>
      <c r="G428" s="254"/>
      <c r="H428" s="254"/>
      <c r="I428" s="265">
        <v>225000</v>
      </c>
      <c r="J428" s="254"/>
      <c r="K428" s="254"/>
      <c r="L428" s="254"/>
      <c r="M428" s="254"/>
      <c r="N428" s="265">
        <v>225000</v>
      </c>
      <c r="O428" s="236">
        <f t="shared" si="301"/>
        <v>100</v>
      </c>
      <c r="P428" s="265">
        <f>N428</f>
        <v>225000</v>
      </c>
      <c r="Q428" s="265"/>
      <c r="R428" s="265"/>
      <c r="S428" s="265"/>
      <c r="T428" s="265"/>
      <c r="U428" s="254"/>
      <c r="V428" s="254"/>
    </row>
    <row r="429" spans="1:22" hidden="1" x14ac:dyDescent="0.25">
      <c r="A429" s="254"/>
      <c r="B429" s="639" t="s">
        <v>476</v>
      </c>
      <c r="C429" s="639" t="s">
        <v>331</v>
      </c>
      <c r="D429" s="638"/>
      <c r="E429" s="642" t="s">
        <v>79</v>
      </c>
      <c r="F429" s="642"/>
      <c r="G429" s="254"/>
      <c r="H429" s="254"/>
      <c r="I429" s="263">
        <f t="shared" ref="I429" si="302">SUM(I430)</f>
        <v>850000</v>
      </c>
      <c r="J429" s="254"/>
      <c r="K429" s="254"/>
      <c r="L429" s="254"/>
      <c r="M429" s="254"/>
      <c r="N429" s="263">
        <f t="shared" ref="N429:T429" si="303">SUM(N430)</f>
        <v>850000</v>
      </c>
      <c r="O429" s="236">
        <f t="shared" si="301"/>
        <v>100</v>
      </c>
      <c r="P429" s="263">
        <f t="shared" si="303"/>
        <v>850000</v>
      </c>
      <c r="Q429" s="263">
        <f t="shared" si="303"/>
        <v>0</v>
      </c>
      <c r="R429" s="263">
        <f t="shared" si="303"/>
        <v>0</v>
      </c>
      <c r="S429" s="263">
        <f t="shared" si="303"/>
        <v>0</v>
      </c>
      <c r="T429" s="263">
        <f t="shared" si="303"/>
        <v>0</v>
      </c>
      <c r="U429" s="254"/>
      <c r="V429" s="254"/>
    </row>
    <row r="430" spans="1:22" ht="24.75" hidden="1" customHeight="1" x14ac:dyDescent="0.25">
      <c r="A430" s="254"/>
      <c r="B430" s="320" t="s">
        <v>476</v>
      </c>
      <c r="C430" s="320" t="s">
        <v>392</v>
      </c>
      <c r="D430" s="321"/>
      <c r="E430" s="641" t="s">
        <v>393</v>
      </c>
      <c r="F430" s="641"/>
      <c r="G430" s="254"/>
      <c r="H430" s="254"/>
      <c r="I430" s="265">
        <v>850000</v>
      </c>
      <c r="J430" s="254"/>
      <c r="K430" s="254"/>
      <c r="L430" s="254"/>
      <c r="M430" s="254"/>
      <c r="N430" s="265">
        <v>850000</v>
      </c>
      <c r="O430" s="236">
        <f t="shared" si="301"/>
        <v>100</v>
      </c>
      <c r="P430" s="265">
        <v>850000</v>
      </c>
      <c r="Q430" s="265"/>
      <c r="R430" s="265"/>
      <c r="S430" s="265"/>
      <c r="T430" s="265"/>
      <c r="U430" s="254"/>
      <c r="V430" s="254"/>
    </row>
    <row r="431" spans="1:22" hidden="1" x14ac:dyDescent="0.25">
      <c r="A431" s="254"/>
      <c r="B431" s="639" t="s">
        <v>476</v>
      </c>
      <c r="C431" s="639" t="s">
        <v>408</v>
      </c>
      <c r="D431" s="638"/>
      <c r="E431" s="642" t="s">
        <v>893</v>
      </c>
      <c r="F431" s="642"/>
      <c r="G431" s="254"/>
      <c r="H431" s="254"/>
      <c r="I431" s="263">
        <f t="shared" ref="I431" si="304">I432</f>
        <v>0</v>
      </c>
      <c r="J431" s="254"/>
      <c r="K431" s="254"/>
      <c r="L431" s="254"/>
      <c r="M431" s="254"/>
      <c r="N431" s="263">
        <f t="shared" ref="N431:T431" si="305">N432</f>
        <v>0</v>
      </c>
      <c r="O431" s="236" t="e">
        <f t="shared" si="301"/>
        <v>#DIV/0!</v>
      </c>
      <c r="P431" s="263">
        <f t="shared" si="305"/>
        <v>0</v>
      </c>
      <c r="Q431" s="263">
        <f t="shared" si="305"/>
        <v>0</v>
      </c>
      <c r="R431" s="263">
        <f t="shared" si="305"/>
        <v>0</v>
      </c>
      <c r="S431" s="263">
        <f t="shared" si="305"/>
        <v>0</v>
      </c>
      <c r="T431" s="263">
        <f t="shared" si="305"/>
        <v>0</v>
      </c>
      <c r="U431" s="254"/>
      <c r="V431" s="254"/>
    </row>
    <row r="432" spans="1:22" ht="10.5" hidden="1" customHeight="1" x14ac:dyDescent="0.25">
      <c r="A432" s="254"/>
      <c r="B432" s="320" t="s">
        <v>476</v>
      </c>
      <c r="C432" s="320" t="s">
        <v>419</v>
      </c>
      <c r="D432" s="321"/>
      <c r="E432" s="641" t="s">
        <v>420</v>
      </c>
      <c r="F432" s="641"/>
      <c r="G432" s="254"/>
      <c r="H432" s="254"/>
      <c r="I432" s="265">
        <v>0</v>
      </c>
      <c r="J432" s="254"/>
      <c r="K432" s="254"/>
      <c r="L432" s="254"/>
      <c r="M432" s="254"/>
      <c r="N432" s="265">
        <v>0</v>
      </c>
      <c r="O432" s="236" t="e">
        <f t="shared" si="301"/>
        <v>#DIV/0!</v>
      </c>
      <c r="P432" s="265">
        <v>0</v>
      </c>
      <c r="Q432" s="265">
        <v>0</v>
      </c>
      <c r="R432" s="265">
        <v>0</v>
      </c>
      <c r="S432" s="265">
        <v>0</v>
      </c>
      <c r="T432" s="265">
        <v>0</v>
      </c>
      <c r="U432" s="254"/>
      <c r="V432" s="254"/>
    </row>
    <row r="433" spans="1:22" ht="24.75" hidden="1" customHeight="1" x14ac:dyDescent="0.25">
      <c r="A433" s="254"/>
      <c r="B433" s="639" t="s">
        <v>476</v>
      </c>
      <c r="C433" s="639" t="s">
        <v>412</v>
      </c>
      <c r="D433" s="638"/>
      <c r="E433" s="642" t="s">
        <v>413</v>
      </c>
      <c r="F433" s="642"/>
      <c r="G433" s="254"/>
      <c r="H433" s="254"/>
      <c r="I433" s="263">
        <f t="shared" ref="I433" si="306">SUM(I434:I435)</f>
        <v>114500000</v>
      </c>
      <c r="J433" s="254"/>
      <c r="K433" s="254"/>
      <c r="L433" s="254"/>
      <c r="M433" s="254"/>
      <c r="N433" s="263">
        <f t="shared" ref="N433:T433" si="307">SUM(N434:N435)</f>
        <v>114197105</v>
      </c>
      <c r="O433" s="236">
        <f t="shared" si="301"/>
        <v>99.735462882096073</v>
      </c>
      <c r="P433" s="263">
        <f t="shared" si="307"/>
        <v>100037105</v>
      </c>
      <c r="Q433" s="263">
        <f t="shared" si="307"/>
        <v>0</v>
      </c>
      <c r="R433" s="263">
        <f t="shared" si="307"/>
        <v>14160000</v>
      </c>
      <c r="S433" s="263">
        <f t="shared" si="307"/>
        <v>0</v>
      </c>
      <c r="T433" s="263">
        <f t="shared" si="307"/>
        <v>0</v>
      </c>
      <c r="U433" s="254"/>
      <c r="V433" s="254"/>
    </row>
    <row r="434" spans="1:22" ht="25.5" hidden="1" x14ac:dyDescent="0.25">
      <c r="A434" s="254"/>
      <c r="B434" s="320" t="s">
        <v>476</v>
      </c>
      <c r="C434" s="320" t="s">
        <v>894</v>
      </c>
      <c r="D434" s="321"/>
      <c r="E434" s="641" t="s">
        <v>895</v>
      </c>
      <c r="F434" s="641"/>
      <c r="G434" s="254"/>
      <c r="H434" s="254"/>
      <c r="I434" s="265">
        <v>0</v>
      </c>
      <c r="J434" s="254"/>
      <c r="K434" s="254"/>
      <c r="L434" s="254"/>
      <c r="M434" s="254"/>
      <c r="N434" s="265">
        <v>0</v>
      </c>
      <c r="O434" s="236" t="e">
        <f t="shared" si="301"/>
        <v>#DIV/0!</v>
      </c>
      <c r="P434" s="265">
        <v>0</v>
      </c>
      <c r="Q434" s="265">
        <v>0</v>
      </c>
      <c r="R434" s="265">
        <v>0</v>
      </c>
      <c r="S434" s="265">
        <v>0</v>
      </c>
      <c r="T434" s="265">
        <v>0</v>
      </c>
      <c r="U434" s="254"/>
      <c r="V434" s="254"/>
    </row>
    <row r="435" spans="1:22" ht="25.5" hidden="1" x14ac:dyDescent="0.25">
      <c r="A435" s="254"/>
      <c r="B435" s="320" t="s">
        <v>476</v>
      </c>
      <c r="C435" s="320" t="s">
        <v>414</v>
      </c>
      <c r="D435" s="321"/>
      <c r="E435" s="641" t="s">
        <v>415</v>
      </c>
      <c r="F435" s="641"/>
      <c r="G435" s="254"/>
      <c r="H435" s="254"/>
      <c r="I435" s="265">
        <v>114500000</v>
      </c>
      <c r="J435" s="254"/>
      <c r="K435" s="254"/>
      <c r="L435" s="254"/>
      <c r="M435" s="254"/>
      <c r="N435" s="265">
        <v>114197105</v>
      </c>
      <c r="O435" s="236">
        <f t="shared" si="301"/>
        <v>99.735462882096073</v>
      </c>
      <c r="P435" s="265">
        <v>100037105</v>
      </c>
      <c r="Q435" s="265"/>
      <c r="R435" s="265">
        <f>N435-P435</f>
        <v>14160000</v>
      </c>
      <c r="S435" s="265"/>
      <c r="T435" s="265"/>
      <c r="U435" s="254"/>
      <c r="V435" s="254"/>
    </row>
    <row r="436" spans="1:22" hidden="1" x14ac:dyDescent="0.25">
      <c r="A436" s="254"/>
      <c r="B436" s="320"/>
      <c r="C436" s="320"/>
      <c r="D436" s="321"/>
      <c r="E436" s="641"/>
      <c r="F436" s="641"/>
      <c r="G436" s="254"/>
      <c r="H436" s="254"/>
      <c r="I436" s="265"/>
      <c r="J436" s="254"/>
      <c r="K436" s="254"/>
      <c r="L436" s="254"/>
      <c r="M436" s="254"/>
      <c r="N436" s="265"/>
      <c r="O436" s="236"/>
      <c r="P436" s="265"/>
      <c r="Q436" s="265"/>
      <c r="R436" s="265"/>
      <c r="S436" s="265"/>
      <c r="T436" s="265"/>
      <c r="U436" s="254"/>
      <c r="V436" s="254"/>
    </row>
    <row r="437" spans="1:22" ht="33" customHeight="1" x14ac:dyDescent="0.25">
      <c r="A437" s="254"/>
      <c r="B437" s="635" t="s">
        <v>1878</v>
      </c>
      <c r="C437" s="635"/>
      <c r="D437" s="634"/>
      <c r="E437" s="646" t="s">
        <v>1877</v>
      </c>
      <c r="F437" s="646" t="s">
        <v>1938</v>
      </c>
      <c r="G437" s="254"/>
      <c r="H437" s="254"/>
      <c r="I437" s="258">
        <f>I438</f>
        <v>8070500</v>
      </c>
      <c r="J437" s="254"/>
      <c r="K437" s="254"/>
      <c r="L437" s="254"/>
      <c r="M437" s="254"/>
      <c r="N437" s="258">
        <f>N438</f>
        <v>8070500</v>
      </c>
      <c r="O437" s="236">
        <f t="shared" ref="O437:O440" si="308">N437/I437*100</f>
        <v>100</v>
      </c>
      <c r="P437" s="258">
        <f t="shared" ref="P437:T437" si="309">P438</f>
        <v>8070500</v>
      </c>
      <c r="Q437" s="258">
        <f t="shared" si="309"/>
        <v>0</v>
      </c>
      <c r="R437" s="258">
        <f t="shared" si="309"/>
        <v>0</v>
      </c>
      <c r="S437" s="258">
        <f t="shared" si="309"/>
        <v>0</v>
      </c>
      <c r="T437" s="258">
        <f t="shared" si="309"/>
        <v>0</v>
      </c>
      <c r="U437" s="254"/>
      <c r="V437" s="254"/>
    </row>
    <row r="438" spans="1:22" hidden="1" x14ac:dyDescent="0.25">
      <c r="A438" s="254"/>
      <c r="B438" s="635" t="s">
        <v>1878</v>
      </c>
      <c r="C438" s="635" t="s">
        <v>363</v>
      </c>
      <c r="D438" s="634"/>
      <c r="E438" s="646" t="s">
        <v>66</v>
      </c>
      <c r="F438" s="646"/>
      <c r="G438" s="254"/>
      <c r="H438" s="254"/>
      <c r="I438" s="258">
        <f t="shared" ref="I438:I439" si="310">I439</f>
        <v>8070500</v>
      </c>
      <c r="J438" s="254"/>
      <c r="K438" s="254"/>
      <c r="L438" s="254"/>
      <c r="M438" s="254"/>
      <c r="N438" s="258">
        <f t="shared" ref="N438:T439" si="311">N439</f>
        <v>8070500</v>
      </c>
      <c r="O438" s="236">
        <f t="shared" si="308"/>
        <v>100</v>
      </c>
      <c r="P438" s="258">
        <f t="shared" si="311"/>
        <v>8070500</v>
      </c>
      <c r="Q438" s="258">
        <f t="shared" si="311"/>
        <v>0</v>
      </c>
      <c r="R438" s="258">
        <f t="shared" si="311"/>
        <v>0</v>
      </c>
      <c r="S438" s="258">
        <f t="shared" si="311"/>
        <v>0</v>
      </c>
      <c r="T438" s="258">
        <f t="shared" si="311"/>
        <v>0</v>
      </c>
      <c r="U438" s="254"/>
      <c r="V438" s="254"/>
    </row>
    <row r="439" spans="1:22" hidden="1" x14ac:dyDescent="0.25">
      <c r="A439" s="254"/>
      <c r="B439" s="639" t="s">
        <v>1878</v>
      </c>
      <c r="C439" s="639" t="s">
        <v>401</v>
      </c>
      <c r="D439" s="638"/>
      <c r="E439" s="642" t="s">
        <v>880</v>
      </c>
      <c r="F439" s="642"/>
      <c r="G439" s="254"/>
      <c r="H439" s="254"/>
      <c r="I439" s="263">
        <f t="shared" si="310"/>
        <v>8070500</v>
      </c>
      <c r="J439" s="254"/>
      <c r="K439" s="254"/>
      <c r="L439" s="254"/>
      <c r="M439" s="254"/>
      <c r="N439" s="263">
        <f t="shared" si="311"/>
        <v>8070500</v>
      </c>
      <c r="O439" s="236">
        <f t="shared" si="308"/>
        <v>100</v>
      </c>
      <c r="P439" s="263">
        <f t="shared" si="311"/>
        <v>8070500</v>
      </c>
      <c r="Q439" s="263">
        <f t="shared" si="311"/>
        <v>0</v>
      </c>
      <c r="R439" s="263">
        <f t="shared" si="311"/>
        <v>0</v>
      </c>
      <c r="S439" s="263">
        <f t="shared" si="311"/>
        <v>0</v>
      </c>
      <c r="T439" s="263">
        <f t="shared" si="311"/>
        <v>0</v>
      </c>
      <c r="U439" s="254"/>
      <c r="V439" s="254"/>
    </row>
    <row r="440" spans="1:22" ht="25.5" hidden="1" x14ac:dyDescent="0.25">
      <c r="A440" s="254"/>
      <c r="B440" s="320" t="s">
        <v>1878</v>
      </c>
      <c r="C440" s="320" t="s">
        <v>402</v>
      </c>
      <c r="D440" s="321"/>
      <c r="E440" s="641" t="s">
        <v>882</v>
      </c>
      <c r="F440" s="641"/>
      <c r="G440" s="254"/>
      <c r="H440" s="254"/>
      <c r="I440" s="265">
        <v>8070500</v>
      </c>
      <c r="J440" s="254"/>
      <c r="K440" s="254"/>
      <c r="L440" s="254"/>
      <c r="M440" s="254"/>
      <c r="N440" s="265">
        <v>8070500</v>
      </c>
      <c r="O440" s="236">
        <f t="shared" si="308"/>
        <v>100</v>
      </c>
      <c r="P440" s="265">
        <v>8070500</v>
      </c>
      <c r="Q440" s="265"/>
      <c r="R440" s="265"/>
      <c r="S440" s="265"/>
      <c r="T440" s="265"/>
      <c r="U440" s="254"/>
      <c r="V440" s="254"/>
    </row>
    <row r="441" spans="1:22" hidden="1" x14ac:dyDescent="0.25">
      <c r="A441" s="254"/>
      <c r="B441" s="320"/>
      <c r="C441" s="320"/>
      <c r="D441" s="321"/>
      <c r="E441" s="322"/>
      <c r="F441" s="322"/>
      <c r="G441" s="254"/>
      <c r="H441" s="254"/>
      <c r="I441" s="265"/>
      <c r="J441" s="254"/>
      <c r="K441" s="254"/>
      <c r="L441" s="254"/>
      <c r="M441" s="254"/>
      <c r="N441" s="265"/>
      <c r="O441" s="236"/>
      <c r="P441" s="265"/>
      <c r="Q441" s="265"/>
      <c r="R441" s="265"/>
      <c r="S441" s="265"/>
      <c r="T441" s="265"/>
      <c r="U441" s="254"/>
      <c r="V441" s="254"/>
    </row>
    <row r="442" spans="1:22" ht="38.25" customHeight="1" x14ac:dyDescent="0.25">
      <c r="A442" s="254"/>
      <c r="B442" s="635" t="s">
        <v>896</v>
      </c>
      <c r="C442" s="635"/>
      <c r="D442" s="634"/>
      <c r="E442" s="646" t="s">
        <v>897</v>
      </c>
      <c r="F442" s="646" t="s">
        <v>1939</v>
      </c>
      <c r="G442" s="254"/>
      <c r="H442" s="254"/>
      <c r="I442" s="258">
        <f>I447+I443</f>
        <v>28932000</v>
      </c>
      <c r="J442" s="254"/>
      <c r="K442" s="254"/>
      <c r="L442" s="254"/>
      <c r="M442" s="254"/>
      <c r="N442" s="258">
        <f>N447+N443</f>
        <v>28291960</v>
      </c>
      <c r="O442" s="236">
        <f t="shared" si="301"/>
        <v>97.787778238628505</v>
      </c>
      <c r="P442" s="258">
        <f t="shared" ref="P442:T442" si="312">P447+P443</f>
        <v>28291960</v>
      </c>
      <c r="Q442" s="258">
        <f t="shared" si="312"/>
        <v>0</v>
      </c>
      <c r="R442" s="258">
        <f t="shared" si="312"/>
        <v>0</v>
      </c>
      <c r="S442" s="258">
        <f t="shared" si="312"/>
        <v>0</v>
      </c>
      <c r="T442" s="258">
        <f t="shared" si="312"/>
        <v>0</v>
      </c>
      <c r="U442" s="254"/>
      <c r="V442" s="254"/>
    </row>
    <row r="443" spans="1:22" hidden="1" x14ac:dyDescent="0.25">
      <c r="A443" s="254"/>
      <c r="B443" s="639" t="s">
        <v>896</v>
      </c>
      <c r="C443" s="639" t="s">
        <v>321</v>
      </c>
      <c r="D443" s="638"/>
      <c r="E443" s="642" t="s">
        <v>322</v>
      </c>
      <c r="F443" s="642"/>
      <c r="G443" s="254"/>
      <c r="H443" s="254"/>
      <c r="I443" s="263">
        <f t="shared" ref="I443" si="313">SUM(I444:I446)</f>
        <v>318000</v>
      </c>
      <c r="J443" s="254"/>
      <c r="K443" s="254"/>
      <c r="L443" s="254"/>
      <c r="M443" s="254"/>
      <c r="N443" s="263">
        <f t="shared" ref="N443:T443" si="314">SUM(N444:N446)</f>
        <v>318000</v>
      </c>
      <c r="O443" s="236">
        <f t="shared" si="301"/>
        <v>100</v>
      </c>
      <c r="P443" s="263">
        <f t="shared" si="314"/>
        <v>318000</v>
      </c>
      <c r="Q443" s="263">
        <f t="shared" si="314"/>
        <v>0</v>
      </c>
      <c r="R443" s="263">
        <f t="shared" si="314"/>
        <v>0</v>
      </c>
      <c r="S443" s="263">
        <f t="shared" si="314"/>
        <v>0</v>
      </c>
      <c r="T443" s="263">
        <f t="shared" si="314"/>
        <v>0</v>
      </c>
      <c r="U443" s="254"/>
      <c r="V443" s="254"/>
    </row>
    <row r="444" spans="1:22" ht="17.25" hidden="1" customHeight="1" x14ac:dyDescent="0.25">
      <c r="A444" s="254"/>
      <c r="B444" s="320" t="s">
        <v>896</v>
      </c>
      <c r="C444" s="320" t="s">
        <v>323</v>
      </c>
      <c r="D444" s="321"/>
      <c r="E444" s="641" t="s">
        <v>324</v>
      </c>
      <c r="F444" s="641"/>
      <c r="G444" s="254"/>
      <c r="H444" s="254"/>
      <c r="I444" s="265">
        <v>100000</v>
      </c>
      <c r="J444" s="254"/>
      <c r="K444" s="254"/>
      <c r="L444" s="254"/>
      <c r="M444" s="254"/>
      <c r="N444" s="265">
        <v>100000</v>
      </c>
      <c r="O444" s="236">
        <f t="shared" si="301"/>
        <v>100</v>
      </c>
      <c r="P444" s="265">
        <v>100000</v>
      </c>
      <c r="Q444" s="265"/>
      <c r="R444" s="265"/>
      <c r="S444" s="265"/>
      <c r="T444" s="265"/>
      <c r="U444" s="254"/>
      <c r="V444" s="254"/>
    </row>
    <row r="445" spans="1:22" ht="19.5" hidden="1" customHeight="1" x14ac:dyDescent="0.25">
      <c r="A445" s="254"/>
      <c r="B445" s="320" t="s">
        <v>896</v>
      </c>
      <c r="C445" s="320" t="s">
        <v>327</v>
      </c>
      <c r="D445" s="321"/>
      <c r="E445" s="641" t="s">
        <v>328</v>
      </c>
      <c r="F445" s="641"/>
      <c r="G445" s="254"/>
      <c r="H445" s="254"/>
      <c r="I445" s="265">
        <v>43000</v>
      </c>
      <c r="J445" s="254"/>
      <c r="K445" s="254"/>
      <c r="L445" s="254"/>
      <c r="M445" s="254"/>
      <c r="N445" s="265">
        <v>43000</v>
      </c>
      <c r="O445" s="236">
        <f t="shared" si="301"/>
        <v>100</v>
      </c>
      <c r="P445" s="265">
        <v>43000</v>
      </c>
      <c r="Q445" s="265"/>
      <c r="R445" s="265"/>
      <c r="S445" s="265"/>
      <c r="T445" s="265"/>
      <c r="U445" s="254"/>
      <c r="V445" s="254"/>
    </row>
    <row r="446" spans="1:22" ht="20.25" hidden="1" customHeight="1" x14ac:dyDescent="0.25">
      <c r="A446" s="254"/>
      <c r="B446" s="320" t="s">
        <v>896</v>
      </c>
      <c r="C446" s="320" t="s">
        <v>329</v>
      </c>
      <c r="D446" s="321"/>
      <c r="E446" s="641" t="s">
        <v>330</v>
      </c>
      <c r="F446" s="641"/>
      <c r="G446" s="254"/>
      <c r="H446" s="254"/>
      <c r="I446" s="265">
        <v>175000</v>
      </c>
      <c r="J446" s="254"/>
      <c r="K446" s="254"/>
      <c r="L446" s="254"/>
      <c r="M446" s="254"/>
      <c r="N446" s="265">
        <v>175000</v>
      </c>
      <c r="O446" s="236">
        <f t="shared" si="301"/>
        <v>100</v>
      </c>
      <c r="P446" s="265">
        <v>175000</v>
      </c>
      <c r="Q446" s="265"/>
      <c r="R446" s="265"/>
      <c r="S446" s="265"/>
      <c r="T446" s="265"/>
      <c r="U446" s="254"/>
      <c r="V446" s="254"/>
    </row>
    <row r="447" spans="1:22" hidden="1" x14ac:dyDescent="0.25">
      <c r="A447" s="254"/>
      <c r="B447" s="635" t="s">
        <v>896</v>
      </c>
      <c r="C447" s="635" t="s">
        <v>363</v>
      </c>
      <c r="D447" s="634"/>
      <c r="E447" s="646" t="s">
        <v>66</v>
      </c>
      <c r="F447" s="646"/>
      <c r="G447" s="254"/>
      <c r="H447" s="254"/>
      <c r="I447" s="258">
        <f t="shared" ref="I447" si="315">I448</f>
        <v>28614000</v>
      </c>
      <c r="J447" s="254"/>
      <c r="K447" s="254"/>
      <c r="L447" s="254"/>
      <c r="M447" s="254"/>
      <c r="N447" s="258">
        <f t="shared" ref="N447:T447" si="316">N448</f>
        <v>27973960</v>
      </c>
      <c r="O447" s="236">
        <f t="shared" si="301"/>
        <v>97.763192842664424</v>
      </c>
      <c r="P447" s="258">
        <f t="shared" si="316"/>
        <v>27973960</v>
      </c>
      <c r="Q447" s="258">
        <f t="shared" si="316"/>
        <v>0</v>
      </c>
      <c r="R447" s="258">
        <f t="shared" si="316"/>
        <v>0</v>
      </c>
      <c r="S447" s="258">
        <f t="shared" si="316"/>
        <v>0</v>
      </c>
      <c r="T447" s="258">
        <f t="shared" si="316"/>
        <v>0</v>
      </c>
      <c r="U447" s="254"/>
      <c r="V447" s="254"/>
    </row>
    <row r="448" spans="1:22" hidden="1" x14ac:dyDescent="0.25">
      <c r="A448" s="254"/>
      <c r="B448" s="639" t="s">
        <v>896</v>
      </c>
      <c r="C448" s="639" t="s">
        <v>401</v>
      </c>
      <c r="D448" s="638"/>
      <c r="E448" s="642" t="s">
        <v>880</v>
      </c>
      <c r="F448" s="642"/>
      <c r="G448" s="254"/>
      <c r="H448" s="254"/>
      <c r="I448" s="263">
        <f>SUM(I449:I451)</f>
        <v>28614000</v>
      </c>
      <c r="J448" s="254"/>
      <c r="K448" s="254"/>
      <c r="L448" s="254"/>
      <c r="M448" s="254"/>
      <c r="N448" s="263">
        <f>SUM(N449:N451)</f>
        <v>27973960</v>
      </c>
      <c r="O448" s="236">
        <f t="shared" si="301"/>
        <v>97.763192842664424</v>
      </c>
      <c r="P448" s="263">
        <f t="shared" ref="P448:T448" si="317">SUM(P449:P451)</f>
        <v>27973960</v>
      </c>
      <c r="Q448" s="263">
        <f t="shared" si="317"/>
        <v>0</v>
      </c>
      <c r="R448" s="263">
        <f t="shared" si="317"/>
        <v>0</v>
      </c>
      <c r="S448" s="263">
        <f t="shared" si="317"/>
        <v>0</v>
      </c>
      <c r="T448" s="263">
        <f t="shared" si="317"/>
        <v>0</v>
      </c>
      <c r="U448" s="254"/>
      <c r="V448" s="254"/>
    </row>
    <row r="449" spans="1:22" ht="25.5" hidden="1" x14ac:dyDescent="0.25">
      <c r="A449" s="254"/>
      <c r="B449" s="320" t="s">
        <v>896</v>
      </c>
      <c r="C449" s="320" t="s">
        <v>402</v>
      </c>
      <c r="D449" s="321"/>
      <c r="E449" s="641" t="s">
        <v>1879</v>
      </c>
      <c r="F449" s="641"/>
      <c r="G449" s="254"/>
      <c r="H449" s="254"/>
      <c r="I449" s="265">
        <v>525000</v>
      </c>
      <c r="J449" s="254"/>
      <c r="K449" s="254"/>
      <c r="L449" s="254"/>
      <c r="M449" s="254"/>
      <c r="N449" s="265">
        <v>525000</v>
      </c>
      <c r="O449" s="236">
        <f t="shared" si="301"/>
        <v>100</v>
      </c>
      <c r="P449" s="265">
        <v>525000</v>
      </c>
      <c r="Q449" s="265"/>
      <c r="R449" s="265"/>
      <c r="S449" s="265"/>
      <c r="T449" s="265"/>
      <c r="U449" s="254"/>
      <c r="V449" s="254"/>
    </row>
    <row r="450" spans="1:22" ht="25.5" hidden="1" x14ac:dyDescent="0.25">
      <c r="A450" s="254"/>
      <c r="B450" s="320" t="s">
        <v>896</v>
      </c>
      <c r="C450" s="320" t="s">
        <v>402</v>
      </c>
      <c r="D450" s="321"/>
      <c r="E450" s="641" t="s">
        <v>1880</v>
      </c>
      <c r="F450" s="641"/>
      <c r="G450" s="254"/>
      <c r="H450" s="254"/>
      <c r="I450" s="265">
        <v>5525000</v>
      </c>
      <c r="J450" s="254"/>
      <c r="K450" s="254"/>
      <c r="L450" s="254"/>
      <c r="M450" s="254"/>
      <c r="N450" s="265">
        <v>5525000</v>
      </c>
      <c r="O450" s="236">
        <f t="shared" si="301"/>
        <v>100</v>
      </c>
      <c r="P450" s="265">
        <v>5525000</v>
      </c>
      <c r="Q450" s="265"/>
      <c r="R450" s="265"/>
      <c r="S450" s="265"/>
      <c r="T450" s="265"/>
      <c r="U450" s="254"/>
      <c r="V450" s="254"/>
    </row>
    <row r="451" spans="1:22" ht="23.25" hidden="1" customHeight="1" x14ac:dyDescent="0.25">
      <c r="A451" s="254"/>
      <c r="B451" s="320" t="s">
        <v>896</v>
      </c>
      <c r="C451" s="320" t="s">
        <v>402</v>
      </c>
      <c r="D451" s="321"/>
      <c r="E451" s="641" t="s">
        <v>882</v>
      </c>
      <c r="F451" s="641"/>
      <c r="G451" s="254"/>
      <c r="H451" s="254"/>
      <c r="I451" s="265">
        <v>22564000</v>
      </c>
      <c r="J451" s="254"/>
      <c r="K451" s="254"/>
      <c r="L451" s="254"/>
      <c r="M451" s="254"/>
      <c r="N451" s="265">
        <v>21923960</v>
      </c>
      <c r="O451" s="236">
        <f t="shared" si="301"/>
        <v>97.163446197482713</v>
      </c>
      <c r="P451" s="265">
        <f>N451</f>
        <v>21923960</v>
      </c>
      <c r="Q451" s="265"/>
      <c r="R451" s="265"/>
      <c r="S451" s="265"/>
      <c r="T451" s="265"/>
      <c r="U451" s="254"/>
      <c r="V451" s="254"/>
    </row>
    <row r="452" spans="1:22" ht="0.75" customHeight="1" x14ac:dyDescent="0.25">
      <c r="A452" s="254"/>
      <c r="B452" s="320"/>
      <c r="C452" s="320"/>
      <c r="D452" s="321"/>
      <c r="E452" s="322"/>
      <c r="F452" s="322"/>
      <c r="G452" s="254"/>
      <c r="H452" s="254"/>
      <c r="I452" s="265"/>
      <c r="J452" s="254"/>
      <c r="K452" s="254"/>
      <c r="L452" s="254"/>
      <c r="M452" s="254"/>
      <c r="N452" s="265"/>
      <c r="O452" s="236"/>
      <c r="P452" s="265"/>
      <c r="Q452" s="265"/>
      <c r="R452" s="265"/>
      <c r="S452" s="265"/>
      <c r="T452" s="265"/>
      <c r="U452" s="254"/>
      <c r="V452" s="254"/>
    </row>
    <row r="453" spans="1:22" x14ac:dyDescent="0.25">
      <c r="A453" s="254"/>
      <c r="B453" s="635" t="s">
        <v>477</v>
      </c>
      <c r="C453" s="644"/>
      <c r="D453" s="636" t="s">
        <v>478</v>
      </c>
      <c r="E453" s="634"/>
      <c r="F453" s="634"/>
      <c r="G453" s="254"/>
      <c r="H453" s="254"/>
      <c r="I453" s="258">
        <f t="shared" ref="I453:I456" si="318">I454</f>
        <v>2272000</v>
      </c>
      <c r="J453" s="254"/>
      <c r="K453" s="254"/>
      <c r="L453" s="254"/>
      <c r="M453" s="254"/>
      <c r="N453" s="258">
        <f t="shared" ref="N453:T456" si="319">N454</f>
        <v>1082000</v>
      </c>
      <c r="O453" s="236">
        <f t="shared" si="301"/>
        <v>47.62323943661972</v>
      </c>
      <c r="P453" s="258">
        <f t="shared" si="319"/>
        <v>1082000</v>
      </c>
      <c r="Q453" s="258">
        <f t="shared" si="319"/>
        <v>0</v>
      </c>
      <c r="R453" s="258">
        <f t="shared" si="319"/>
        <v>0</v>
      </c>
      <c r="S453" s="258">
        <f t="shared" si="319"/>
        <v>0</v>
      </c>
      <c r="T453" s="258">
        <f t="shared" si="319"/>
        <v>0</v>
      </c>
      <c r="U453" s="254"/>
      <c r="V453" s="254"/>
    </row>
    <row r="454" spans="1:22" ht="42.75" customHeight="1" x14ac:dyDescent="0.25">
      <c r="A454" s="254"/>
      <c r="B454" s="635" t="s">
        <v>479</v>
      </c>
      <c r="C454" s="644"/>
      <c r="D454" s="634"/>
      <c r="E454" s="646" t="s">
        <v>480</v>
      </c>
      <c r="F454" s="646" t="s">
        <v>1940</v>
      </c>
      <c r="G454" s="254"/>
      <c r="H454" s="254"/>
      <c r="I454" s="258">
        <f t="shared" si="318"/>
        <v>2272000</v>
      </c>
      <c r="J454" s="254"/>
      <c r="K454" s="254"/>
      <c r="L454" s="254"/>
      <c r="M454" s="254"/>
      <c r="N454" s="258">
        <f t="shared" si="319"/>
        <v>1082000</v>
      </c>
      <c r="O454" s="236">
        <f t="shared" si="301"/>
        <v>47.62323943661972</v>
      </c>
      <c r="P454" s="258">
        <f t="shared" si="319"/>
        <v>1082000</v>
      </c>
      <c r="Q454" s="258">
        <f t="shared" si="319"/>
        <v>0</v>
      </c>
      <c r="R454" s="258">
        <f t="shared" si="319"/>
        <v>0</v>
      </c>
      <c r="S454" s="258">
        <f t="shared" si="319"/>
        <v>0</v>
      </c>
      <c r="T454" s="258">
        <f t="shared" si="319"/>
        <v>0</v>
      </c>
      <c r="U454" s="254"/>
      <c r="V454" s="254"/>
    </row>
    <row r="455" spans="1:22" hidden="1" x14ac:dyDescent="0.25">
      <c r="A455" s="254"/>
      <c r="B455" s="635" t="s">
        <v>479</v>
      </c>
      <c r="C455" s="635" t="s">
        <v>320</v>
      </c>
      <c r="D455" s="634"/>
      <c r="E455" s="646" t="s">
        <v>65</v>
      </c>
      <c r="F455" s="646"/>
      <c r="G455" s="254"/>
      <c r="H455" s="254"/>
      <c r="I455" s="258">
        <f t="shared" si="318"/>
        <v>2272000</v>
      </c>
      <c r="J455" s="254"/>
      <c r="K455" s="254"/>
      <c r="L455" s="254"/>
      <c r="M455" s="254"/>
      <c r="N455" s="258">
        <f t="shared" si="319"/>
        <v>1082000</v>
      </c>
      <c r="O455" s="236">
        <f t="shared" si="301"/>
        <v>47.62323943661972</v>
      </c>
      <c r="P455" s="258">
        <f t="shared" si="319"/>
        <v>1082000</v>
      </c>
      <c r="Q455" s="258">
        <f t="shared" si="319"/>
        <v>0</v>
      </c>
      <c r="R455" s="258">
        <f t="shared" si="319"/>
        <v>0</v>
      </c>
      <c r="S455" s="258">
        <f t="shared" si="319"/>
        <v>0</v>
      </c>
      <c r="T455" s="258">
        <f t="shared" si="319"/>
        <v>0</v>
      </c>
      <c r="U455" s="254"/>
      <c r="V455" s="254"/>
    </row>
    <row r="456" spans="1:22" hidden="1" x14ac:dyDescent="0.25">
      <c r="A456" s="254"/>
      <c r="B456" s="639" t="s">
        <v>479</v>
      </c>
      <c r="C456" s="639" t="s">
        <v>321</v>
      </c>
      <c r="D456" s="638"/>
      <c r="E456" s="642" t="s">
        <v>322</v>
      </c>
      <c r="F456" s="642"/>
      <c r="G456" s="254"/>
      <c r="H456" s="254"/>
      <c r="I456" s="263">
        <f t="shared" si="318"/>
        <v>2272000</v>
      </c>
      <c r="J456" s="254"/>
      <c r="K456" s="254"/>
      <c r="L456" s="254"/>
      <c r="M456" s="254"/>
      <c r="N456" s="263">
        <f t="shared" si="319"/>
        <v>1082000</v>
      </c>
      <c r="O456" s="236">
        <f t="shared" si="301"/>
        <v>47.62323943661972</v>
      </c>
      <c r="P456" s="263">
        <f t="shared" si="319"/>
        <v>1082000</v>
      </c>
      <c r="Q456" s="263">
        <f t="shared" si="319"/>
        <v>0</v>
      </c>
      <c r="R456" s="263">
        <f t="shared" si="319"/>
        <v>0</v>
      </c>
      <c r="S456" s="263">
        <f t="shared" si="319"/>
        <v>0</v>
      </c>
      <c r="T456" s="263">
        <f t="shared" si="319"/>
        <v>0</v>
      </c>
      <c r="U456" s="254"/>
      <c r="V456" s="254"/>
    </row>
    <row r="457" spans="1:22" hidden="1" x14ac:dyDescent="0.25">
      <c r="A457" s="254"/>
      <c r="B457" s="650" t="s">
        <v>479</v>
      </c>
      <c r="C457" s="650" t="s">
        <v>866</v>
      </c>
      <c r="D457" s="651"/>
      <c r="E457" s="641" t="s">
        <v>898</v>
      </c>
      <c r="F457" s="641"/>
      <c r="G457" s="254"/>
      <c r="H457" s="254"/>
      <c r="I457" s="302">
        <v>2272000</v>
      </c>
      <c r="J457" s="254"/>
      <c r="K457" s="254"/>
      <c r="L457" s="254"/>
      <c r="M457" s="254"/>
      <c r="N457" s="302">
        <v>1082000</v>
      </c>
      <c r="O457" s="236">
        <f t="shared" si="301"/>
        <v>47.62323943661972</v>
      </c>
      <c r="P457" s="302">
        <f>N457</f>
        <v>1082000</v>
      </c>
      <c r="Q457" s="302"/>
      <c r="R457" s="302"/>
      <c r="S457" s="302"/>
      <c r="T457" s="302"/>
      <c r="U457" s="254"/>
      <c r="V457" s="254"/>
    </row>
    <row r="458" spans="1:22" hidden="1" x14ac:dyDescent="0.25">
      <c r="A458" s="254"/>
      <c r="B458" s="548"/>
      <c r="C458" s="548"/>
      <c r="D458" s="549"/>
      <c r="E458" s="641"/>
      <c r="F458" s="641"/>
      <c r="G458" s="254"/>
      <c r="H458" s="254"/>
      <c r="I458" s="302"/>
      <c r="J458" s="254"/>
      <c r="K458" s="254"/>
      <c r="L458" s="254"/>
      <c r="M458" s="254"/>
      <c r="N458" s="302"/>
      <c r="O458" s="236"/>
      <c r="P458" s="302"/>
      <c r="Q458" s="302"/>
      <c r="R458" s="302"/>
      <c r="S458" s="302"/>
      <c r="T458" s="302"/>
      <c r="U458" s="254"/>
      <c r="V458" s="254"/>
    </row>
    <row r="459" spans="1:22" x14ac:dyDescent="0.25">
      <c r="A459" s="254"/>
      <c r="B459" s="635" t="s">
        <v>899</v>
      </c>
      <c r="C459" s="548"/>
      <c r="D459" s="549"/>
      <c r="E459" s="646" t="s">
        <v>103</v>
      </c>
      <c r="F459" s="646"/>
      <c r="G459" s="254"/>
      <c r="H459" s="254"/>
      <c r="I459" s="305">
        <f>I460+I476</f>
        <v>152881988</v>
      </c>
      <c r="J459" s="254"/>
      <c r="K459" s="254"/>
      <c r="L459" s="254"/>
      <c r="M459" s="254"/>
      <c r="N459" s="305">
        <f>N460+N476</f>
        <v>135310090</v>
      </c>
      <c r="O459" s="236">
        <f t="shared" si="301"/>
        <v>88.506233971787438</v>
      </c>
      <c r="P459" s="305">
        <f t="shared" ref="P459:T459" si="320">P460+P476</f>
        <v>135310090</v>
      </c>
      <c r="Q459" s="305">
        <f t="shared" si="320"/>
        <v>0</v>
      </c>
      <c r="R459" s="305">
        <f t="shared" si="320"/>
        <v>0</v>
      </c>
      <c r="S459" s="305">
        <f t="shared" si="320"/>
        <v>0</v>
      </c>
      <c r="T459" s="305">
        <f t="shared" si="320"/>
        <v>0</v>
      </c>
      <c r="U459" s="254"/>
      <c r="V459" s="254"/>
    </row>
    <row r="460" spans="1:22" ht="35.25" customHeight="1" x14ac:dyDescent="0.25">
      <c r="A460" s="254"/>
      <c r="B460" s="635" t="s">
        <v>900</v>
      </c>
      <c r="C460" s="548"/>
      <c r="D460" s="549"/>
      <c r="E460" s="646" t="s">
        <v>901</v>
      </c>
      <c r="F460" s="646" t="s">
        <v>1941</v>
      </c>
      <c r="G460" s="254"/>
      <c r="H460" s="254"/>
      <c r="I460" s="305">
        <f>I461+I467</f>
        <v>123922488</v>
      </c>
      <c r="J460" s="254"/>
      <c r="K460" s="254"/>
      <c r="L460" s="254"/>
      <c r="M460" s="254"/>
      <c r="N460" s="305">
        <f>N461+N467</f>
        <v>119550590</v>
      </c>
      <c r="O460" s="236">
        <f t="shared" si="301"/>
        <v>96.472070509107283</v>
      </c>
      <c r="P460" s="305">
        <f t="shared" ref="P460:T460" si="321">P461+P467</f>
        <v>119550590</v>
      </c>
      <c r="Q460" s="305">
        <f t="shared" si="321"/>
        <v>0</v>
      </c>
      <c r="R460" s="305">
        <f t="shared" si="321"/>
        <v>0</v>
      </c>
      <c r="S460" s="305">
        <f t="shared" si="321"/>
        <v>0</v>
      </c>
      <c r="T460" s="305">
        <f t="shared" si="321"/>
        <v>0</v>
      </c>
      <c r="U460" s="254"/>
      <c r="V460" s="254"/>
    </row>
    <row r="461" spans="1:22" hidden="1" x14ac:dyDescent="0.25">
      <c r="A461" s="254"/>
      <c r="B461" s="635" t="s">
        <v>900</v>
      </c>
      <c r="C461" s="635" t="s">
        <v>320</v>
      </c>
      <c r="D461" s="634"/>
      <c r="E461" s="646" t="s">
        <v>65</v>
      </c>
      <c r="F461" s="646"/>
      <c r="G461" s="254"/>
      <c r="H461" s="254"/>
      <c r="I461" s="305">
        <f>I462</f>
        <v>982488</v>
      </c>
      <c r="J461" s="254"/>
      <c r="K461" s="254"/>
      <c r="L461" s="254"/>
      <c r="M461" s="254"/>
      <c r="N461" s="305">
        <f>N462</f>
        <v>982000</v>
      </c>
      <c r="O461" s="236">
        <f t="shared" si="301"/>
        <v>99.950330182149798</v>
      </c>
      <c r="P461" s="305">
        <f t="shared" ref="P461:T461" si="322">P462</f>
        <v>982000</v>
      </c>
      <c r="Q461" s="305">
        <f t="shared" si="322"/>
        <v>0</v>
      </c>
      <c r="R461" s="305">
        <f t="shared" si="322"/>
        <v>0</v>
      </c>
      <c r="S461" s="305">
        <f t="shared" si="322"/>
        <v>0</v>
      </c>
      <c r="T461" s="305">
        <f t="shared" si="322"/>
        <v>0</v>
      </c>
      <c r="U461" s="254"/>
      <c r="V461" s="254"/>
    </row>
    <row r="462" spans="1:22" hidden="1" x14ac:dyDescent="0.25">
      <c r="A462" s="652"/>
      <c r="B462" s="639" t="s">
        <v>900</v>
      </c>
      <c r="C462" s="639" t="s">
        <v>321</v>
      </c>
      <c r="D462" s="638"/>
      <c r="E462" s="642" t="s">
        <v>322</v>
      </c>
      <c r="F462" s="642"/>
      <c r="G462" s="254"/>
      <c r="H462" s="254"/>
      <c r="I462" s="309">
        <f>SUM(I463:I466)</f>
        <v>982488</v>
      </c>
      <c r="J462" s="254"/>
      <c r="K462" s="254"/>
      <c r="L462" s="254"/>
      <c r="M462" s="254"/>
      <c r="N462" s="309">
        <f>SUM(N463:N466)</f>
        <v>982000</v>
      </c>
      <c r="O462" s="236">
        <f t="shared" si="301"/>
        <v>99.950330182149798</v>
      </c>
      <c r="P462" s="309">
        <f t="shared" ref="P462:T462" si="323">SUM(P463:P466)</f>
        <v>982000</v>
      </c>
      <c r="Q462" s="309">
        <f t="shared" si="323"/>
        <v>0</v>
      </c>
      <c r="R462" s="309">
        <f t="shared" si="323"/>
        <v>0</v>
      </c>
      <c r="S462" s="309">
        <f t="shared" si="323"/>
        <v>0</v>
      </c>
      <c r="T462" s="309">
        <f t="shared" si="323"/>
        <v>0</v>
      </c>
      <c r="U462" s="254"/>
      <c r="V462" s="254"/>
    </row>
    <row r="463" spans="1:22" hidden="1" x14ac:dyDescent="0.25">
      <c r="A463" s="653"/>
      <c r="B463" s="320" t="s">
        <v>900</v>
      </c>
      <c r="C463" s="650" t="s">
        <v>323</v>
      </c>
      <c r="D463" s="651"/>
      <c r="E463" s="641" t="s">
        <v>324</v>
      </c>
      <c r="F463" s="641"/>
      <c r="G463" s="254"/>
      <c r="H463" s="254"/>
      <c r="I463" s="302">
        <v>150000</v>
      </c>
      <c r="J463" s="254"/>
      <c r="K463" s="254"/>
      <c r="L463" s="254"/>
      <c r="M463" s="254"/>
      <c r="N463" s="302">
        <v>150000</v>
      </c>
      <c r="O463" s="236">
        <f t="shared" si="301"/>
        <v>100</v>
      </c>
      <c r="P463" s="302">
        <v>150000</v>
      </c>
      <c r="Q463" s="302"/>
      <c r="R463" s="302"/>
      <c r="S463" s="302"/>
      <c r="T463" s="302"/>
      <c r="U463" s="254"/>
      <c r="V463" s="254"/>
    </row>
    <row r="464" spans="1:22" hidden="1" x14ac:dyDescent="0.25">
      <c r="A464" s="254"/>
      <c r="B464" s="320" t="s">
        <v>900</v>
      </c>
      <c r="C464" s="650" t="s">
        <v>327</v>
      </c>
      <c r="D464" s="651"/>
      <c r="E464" s="641" t="s">
        <v>328</v>
      </c>
      <c r="F464" s="641"/>
      <c r="G464" s="254"/>
      <c r="H464" s="254"/>
      <c r="I464" s="302">
        <v>137488</v>
      </c>
      <c r="J464" s="254"/>
      <c r="K464" s="254"/>
      <c r="L464" s="254"/>
      <c r="M464" s="254"/>
      <c r="N464" s="302">
        <v>137000</v>
      </c>
      <c r="O464" s="236">
        <f t="shared" si="301"/>
        <v>99.645059932503202</v>
      </c>
      <c r="P464" s="302">
        <f>N464</f>
        <v>137000</v>
      </c>
      <c r="Q464" s="302"/>
      <c r="R464" s="302"/>
      <c r="S464" s="302"/>
      <c r="T464" s="302"/>
      <c r="U464" s="254"/>
      <c r="V464" s="254"/>
    </row>
    <row r="465" spans="1:22" hidden="1" x14ac:dyDescent="0.25">
      <c r="A465" s="254"/>
      <c r="B465" s="320" t="s">
        <v>900</v>
      </c>
      <c r="C465" s="650" t="s">
        <v>329</v>
      </c>
      <c r="D465" s="651"/>
      <c r="E465" s="641" t="s">
        <v>330</v>
      </c>
      <c r="F465" s="641"/>
      <c r="G465" s="254"/>
      <c r="H465" s="254"/>
      <c r="I465" s="302">
        <v>520000</v>
      </c>
      <c r="J465" s="254"/>
      <c r="K465" s="254"/>
      <c r="L465" s="254"/>
      <c r="M465" s="254"/>
      <c r="N465" s="302">
        <v>520000</v>
      </c>
      <c r="O465" s="236">
        <f t="shared" si="301"/>
        <v>100</v>
      </c>
      <c r="P465" s="302">
        <v>520000</v>
      </c>
      <c r="Q465" s="302"/>
      <c r="R465" s="302"/>
      <c r="S465" s="302"/>
      <c r="T465" s="302"/>
      <c r="U465" s="254"/>
      <c r="V465" s="254"/>
    </row>
    <row r="466" spans="1:22" hidden="1" x14ac:dyDescent="0.25">
      <c r="A466" s="254"/>
      <c r="B466" s="320" t="s">
        <v>900</v>
      </c>
      <c r="C466" s="650" t="s">
        <v>436</v>
      </c>
      <c r="D466" s="651"/>
      <c r="E466" s="641" t="s">
        <v>437</v>
      </c>
      <c r="F466" s="641"/>
      <c r="G466" s="254"/>
      <c r="H466" s="254"/>
      <c r="I466" s="302">
        <v>175000</v>
      </c>
      <c r="J466" s="254"/>
      <c r="K466" s="254"/>
      <c r="L466" s="254"/>
      <c r="M466" s="254"/>
      <c r="N466" s="302">
        <v>175000</v>
      </c>
      <c r="O466" s="236">
        <f t="shared" si="301"/>
        <v>100</v>
      </c>
      <c r="P466" s="302">
        <v>175000</v>
      </c>
      <c r="Q466" s="302"/>
      <c r="R466" s="302"/>
      <c r="S466" s="302"/>
      <c r="T466" s="302"/>
      <c r="U466" s="254"/>
      <c r="V466" s="254"/>
    </row>
    <row r="467" spans="1:22" hidden="1" x14ac:dyDescent="0.25">
      <c r="A467" s="254"/>
      <c r="B467" s="635" t="s">
        <v>900</v>
      </c>
      <c r="C467" s="635" t="s">
        <v>363</v>
      </c>
      <c r="D467" s="634"/>
      <c r="E467" s="646" t="s">
        <v>66</v>
      </c>
      <c r="F467" s="646"/>
      <c r="G467" s="254"/>
      <c r="H467" s="254"/>
      <c r="I467" s="305">
        <f>I468+I473</f>
        <v>122940000</v>
      </c>
      <c r="J467" s="254"/>
      <c r="K467" s="254"/>
      <c r="L467" s="254"/>
      <c r="M467" s="254"/>
      <c r="N467" s="305">
        <f>N468+N473</f>
        <v>118568590</v>
      </c>
      <c r="O467" s="236">
        <f t="shared" si="301"/>
        <v>96.44427362941272</v>
      </c>
      <c r="P467" s="305">
        <f t="shared" ref="P467:T467" si="324">P468+P473</f>
        <v>118568590</v>
      </c>
      <c r="Q467" s="305">
        <f t="shared" si="324"/>
        <v>0</v>
      </c>
      <c r="R467" s="305">
        <f t="shared" si="324"/>
        <v>0</v>
      </c>
      <c r="S467" s="305">
        <f t="shared" si="324"/>
        <v>0</v>
      </c>
      <c r="T467" s="305">
        <f t="shared" si="324"/>
        <v>0</v>
      </c>
      <c r="U467" s="254"/>
      <c r="V467" s="254"/>
    </row>
    <row r="468" spans="1:22" ht="24" hidden="1" customHeight="1" x14ac:dyDescent="0.25">
      <c r="A468" s="254"/>
      <c r="B468" s="639" t="s">
        <v>900</v>
      </c>
      <c r="C468" s="639" t="s">
        <v>438</v>
      </c>
      <c r="D468" s="638"/>
      <c r="E468" s="642" t="s">
        <v>439</v>
      </c>
      <c r="F468" s="642"/>
      <c r="G468" s="254"/>
      <c r="H468" s="254"/>
      <c r="I468" s="309">
        <f>SUM(I469:I472)</f>
        <v>108685000</v>
      </c>
      <c r="J468" s="254"/>
      <c r="K468" s="254"/>
      <c r="L468" s="254"/>
      <c r="M468" s="254"/>
      <c r="N468" s="309">
        <f>SUM(N469:N472)</f>
        <v>104313590</v>
      </c>
      <c r="O468" s="236">
        <f t="shared" si="301"/>
        <v>95.977908635046234</v>
      </c>
      <c r="P468" s="309">
        <f t="shared" ref="P468:T468" si="325">SUM(P469:P472)</f>
        <v>104313590</v>
      </c>
      <c r="Q468" s="309">
        <f t="shared" si="325"/>
        <v>0</v>
      </c>
      <c r="R468" s="309">
        <f t="shared" si="325"/>
        <v>0</v>
      </c>
      <c r="S468" s="309">
        <f t="shared" si="325"/>
        <v>0</v>
      </c>
      <c r="T468" s="309">
        <f t="shared" si="325"/>
        <v>0</v>
      </c>
      <c r="U468" s="254"/>
      <c r="V468" s="254"/>
    </row>
    <row r="469" spans="1:22" ht="25.5" hidden="1" x14ac:dyDescent="0.25">
      <c r="A469" s="254"/>
      <c r="B469" s="320" t="s">
        <v>900</v>
      </c>
      <c r="C469" s="650" t="s">
        <v>440</v>
      </c>
      <c r="D469" s="651"/>
      <c r="E469" s="641" t="s">
        <v>441</v>
      </c>
      <c r="F469" s="641"/>
      <c r="G469" s="254"/>
      <c r="H469" s="254"/>
      <c r="I469" s="302">
        <v>900000</v>
      </c>
      <c r="J469" s="254"/>
      <c r="K469" s="254"/>
      <c r="L469" s="254"/>
      <c r="M469" s="254"/>
      <c r="N469" s="302">
        <v>900000</v>
      </c>
      <c r="O469" s="236">
        <f t="shared" si="301"/>
        <v>100</v>
      </c>
      <c r="P469" s="302">
        <v>900000</v>
      </c>
      <c r="Q469" s="302"/>
      <c r="R469" s="302"/>
      <c r="S469" s="302"/>
      <c r="T469" s="302"/>
      <c r="U469" s="254"/>
      <c r="V469" s="254"/>
    </row>
    <row r="470" spans="1:22" ht="25.5" hidden="1" x14ac:dyDescent="0.25">
      <c r="A470" s="254"/>
      <c r="B470" s="320" t="s">
        <v>900</v>
      </c>
      <c r="C470" s="650" t="s">
        <v>442</v>
      </c>
      <c r="D470" s="651"/>
      <c r="E470" s="641" t="s">
        <v>443</v>
      </c>
      <c r="F470" s="641"/>
      <c r="G470" s="254"/>
      <c r="H470" s="254"/>
      <c r="I470" s="302">
        <v>22043000</v>
      </c>
      <c r="J470" s="254"/>
      <c r="K470" s="254"/>
      <c r="L470" s="254"/>
      <c r="M470" s="254"/>
      <c r="N470" s="302">
        <v>22043000</v>
      </c>
      <c r="O470" s="236">
        <f t="shared" si="301"/>
        <v>100</v>
      </c>
      <c r="P470" s="302">
        <v>22043000</v>
      </c>
      <c r="Q470" s="302"/>
      <c r="R470" s="302"/>
      <c r="S470" s="302"/>
      <c r="T470" s="302"/>
      <c r="U470" s="254"/>
      <c r="V470" s="254"/>
    </row>
    <row r="471" spans="1:22" ht="25.5" hidden="1" x14ac:dyDescent="0.25">
      <c r="A471" s="254"/>
      <c r="B471" s="320" t="s">
        <v>900</v>
      </c>
      <c r="C471" s="650" t="s">
        <v>444</v>
      </c>
      <c r="D471" s="651"/>
      <c r="E471" s="641" t="s">
        <v>445</v>
      </c>
      <c r="F471" s="641"/>
      <c r="G471" s="254"/>
      <c r="H471" s="254"/>
      <c r="I471" s="302">
        <v>84442000</v>
      </c>
      <c r="J471" s="254"/>
      <c r="K471" s="254"/>
      <c r="L471" s="254"/>
      <c r="M471" s="254"/>
      <c r="N471" s="302">
        <v>80070590</v>
      </c>
      <c r="O471" s="236">
        <f t="shared" si="301"/>
        <v>94.823180407853911</v>
      </c>
      <c r="P471" s="302">
        <f>N471</f>
        <v>80070590</v>
      </c>
      <c r="Q471" s="302"/>
      <c r="R471" s="302"/>
      <c r="S471" s="302"/>
      <c r="T471" s="302"/>
      <c r="U471" s="254"/>
      <c r="V471" s="254"/>
    </row>
    <row r="472" spans="1:22" ht="25.5" hidden="1" x14ac:dyDescent="0.25">
      <c r="A472" s="254"/>
      <c r="B472" s="320" t="s">
        <v>900</v>
      </c>
      <c r="C472" s="650" t="s">
        <v>902</v>
      </c>
      <c r="D472" s="651"/>
      <c r="E472" s="641" t="s">
        <v>903</v>
      </c>
      <c r="F472" s="641"/>
      <c r="G472" s="254"/>
      <c r="H472" s="254"/>
      <c r="I472" s="302">
        <v>1300000</v>
      </c>
      <c r="J472" s="254"/>
      <c r="K472" s="254"/>
      <c r="L472" s="254"/>
      <c r="M472" s="254"/>
      <c r="N472" s="302">
        <v>1300000</v>
      </c>
      <c r="O472" s="236">
        <f t="shared" si="301"/>
        <v>100</v>
      </c>
      <c r="P472" s="302">
        <v>1300000</v>
      </c>
      <c r="Q472" s="302"/>
      <c r="R472" s="302"/>
      <c r="S472" s="302"/>
      <c r="T472" s="302"/>
      <c r="U472" s="254"/>
      <c r="V472" s="254"/>
    </row>
    <row r="473" spans="1:22" hidden="1" x14ac:dyDescent="0.25">
      <c r="A473" s="254"/>
      <c r="B473" s="639" t="s">
        <v>900</v>
      </c>
      <c r="C473" s="639" t="s">
        <v>438</v>
      </c>
      <c r="D473" s="638"/>
      <c r="E473" s="642" t="s">
        <v>906</v>
      </c>
      <c r="F473" s="642"/>
      <c r="G473" s="254"/>
      <c r="H473" s="254"/>
      <c r="I473" s="309">
        <f>I474</f>
        <v>14255000</v>
      </c>
      <c r="J473" s="254"/>
      <c r="K473" s="254"/>
      <c r="L473" s="254"/>
      <c r="M473" s="254"/>
      <c r="N473" s="309">
        <f>N474</f>
        <v>14255000</v>
      </c>
      <c r="O473" s="236">
        <f t="shared" si="301"/>
        <v>100</v>
      </c>
      <c r="P473" s="309">
        <f t="shared" ref="P473:T473" si="326">P474</f>
        <v>14255000</v>
      </c>
      <c r="Q473" s="309">
        <f t="shared" si="326"/>
        <v>0</v>
      </c>
      <c r="R473" s="309">
        <f t="shared" si="326"/>
        <v>0</v>
      </c>
      <c r="S473" s="309">
        <f t="shared" si="326"/>
        <v>0</v>
      </c>
      <c r="T473" s="309">
        <f t="shared" si="326"/>
        <v>0</v>
      </c>
      <c r="U473" s="254"/>
      <c r="V473" s="254"/>
    </row>
    <row r="474" spans="1:22" hidden="1" x14ac:dyDescent="0.25">
      <c r="A474" s="254"/>
      <c r="B474" s="320" t="s">
        <v>900</v>
      </c>
      <c r="C474" s="650" t="s">
        <v>440</v>
      </c>
      <c r="D474" s="651"/>
      <c r="E474" s="641" t="s">
        <v>1881</v>
      </c>
      <c r="F474" s="641"/>
      <c r="G474" s="254"/>
      <c r="H474" s="254"/>
      <c r="I474" s="302">
        <v>14255000</v>
      </c>
      <c r="J474" s="254"/>
      <c r="K474" s="254"/>
      <c r="L474" s="254"/>
      <c r="M474" s="254"/>
      <c r="N474" s="302">
        <v>14255000</v>
      </c>
      <c r="O474" s="236">
        <f t="shared" si="301"/>
        <v>100</v>
      </c>
      <c r="P474" s="302">
        <v>14255000</v>
      </c>
      <c r="Q474" s="302"/>
      <c r="R474" s="302"/>
      <c r="S474" s="302"/>
      <c r="T474" s="302"/>
      <c r="U474" s="254"/>
      <c r="V474" s="254"/>
    </row>
    <row r="475" spans="1:22" hidden="1" x14ac:dyDescent="0.25">
      <c r="A475" s="254"/>
      <c r="B475" s="635"/>
      <c r="C475" s="548"/>
      <c r="D475" s="549"/>
      <c r="E475" s="636"/>
      <c r="F475" s="636"/>
      <c r="G475" s="254"/>
      <c r="H475" s="254"/>
      <c r="I475" s="305"/>
      <c r="J475" s="254"/>
      <c r="K475" s="254"/>
      <c r="L475" s="254"/>
      <c r="M475" s="254"/>
      <c r="N475" s="305"/>
      <c r="O475" s="236"/>
      <c r="P475" s="305"/>
      <c r="Q475" s="305"/>
      <c r="R475" s="305"/>
      <c r="S475" s="305"/>
      <c r="T475" s="305"/>
      <c r="U475" s="254"/>
      <c r="V475" s="254"/>
    </row>
    <row r="476" spans="1:22" ht="36" customHeight="1" x14ac:dyDescent="0.25">
      <c r="A476" s="254"/>
      <c r="B476" s="654" t="s">
        <v>904</v>
      </c>
      <c r="C476" s="548"/>
      <c r="D476" s="549"/>
      <c r="E476" s="646" t="s">
        <v>905</v>
      </c>
      <c r="F476" s="646" t="s">
        <v>1942</v>
      </c>
      <c r="G476" s="254"/>
      <c r="H476" s="254"/>
      <c r="I476" s="305">
        <f>I477</f>
        <v>28959500</v>
      </c>
      <c r="J476" s="254"/>
      <c r="K476" s="254"/>
      <c r="L476" s="254"/>
      <c r="M476" s="254"/>
      <c r="N476" s="305">
        <f>N477</f>
        <v>15759500</v>
      </c>
      <c r="O476" s="236">
        <f t="shared" si="301"/>
        <v>54.419102539753794</v>
      </c>
      <c r="P476" s="305">
        <f t="shared" ref="P476:T476" si="327">P477</f>
        <v>15759500</v>
      </c>
      <c r="Q476" s="305">
        <f t="shared" si="327"/>
        <v>0</v>
      </c>
      <c r="R476" s="305">
        <f t="shared" si="327"/>
        <v>0</v>
      </c>
      <c r="S476" s="305">
        <f t="shared" si="327"/>
        <v>0</v>
      </c>
      <c r="T476" s="305">
        <f t="shared" si="327"/>
        <v>0</v>
      </c>
      <c r="U476" s="254"/>
      <c r="V476" s="254"/>
    </row>
    <row r="477" spans="1:22" hidden="1" x14ac:dyDescent="0.25">
      <c r="A477" s="254"/>
      <c r="B477" s="654" t="s">
        <v>904</v>
      </c>
      <c r="C477" s="635" t="s">
        <v>320</v>
      </c>
      <c r="D477" s="549"/>
      <c r="E477" s="646" t="s">
        <v>65</v>
      </c>
      <c r="F477" s="646"/>
      <c r="G477" s="254"/>
      <c r="H477" s="254"/>
      <c r="I477" s="305">
        <f>I478+I483</f>
        <v>28959500</v>
      </c>
      <c r="J477" s="254"/>
      <c r="K477" s="254"/>
      <c r="L477" s="254"/>
      <c r="M477" s="254"/>
      <c r="N477" s="305">
        <f>N478+N483</f>
        <v>15759500</v>
      </c>
      <c r="O477" s="236">
        <f t="shared" si="301"/>
        <v>54.419102539753794</v>
      </c>
      <c r="P477" s="305">
        <f t="shared" ref="P477:T477" si="328">P478+P483</f>
        <v>15759500</v>
      </c>
      <c r="Q477" s="305">
        <f t="shared" si="328"/>
        <v>0</v>
      </c>
      <c r="R477" s="305">
        <f t="shared" si="328"/>
        <v>0</v>
      </c>
      <c r="S477" s="305">
        <f t="shared" si="328"/>
        <v>0</v>
      </c>
      <c r="T477" s="305">
        <f t="shared" si="328"/>
        <v>0</v>
      </c>
      <c r="U477" s="254"/>
      <c r="V477" s="254"/>
    </row>
    <row r="478" spans="1:22" hidden="1" x14ac:dyDescent="0.25">
      <c r="A478" s="254"/>
      <c r="B478" s="655" t="s">
        <v>904</v>
      </c>
      <c r="C478" s="639" t="s">
        <v>321</v>
      </c>
      <c r="D478" s="656"/>
      <c r="E478" s="642" t="s">
        <v>322</v>
      </c>
      <c r="F478" s="642"/>
      <c r="G478" s="254"/>
      <c r="H478" s="254"/>
      <c r="I478" s="309">
        <f>SUM(I479:I482)</f>
        <v>4959500</v>
      </c>
      <c r="J478" s="254"/>
      <c r="K478" s="254"/>
      <c r="L478" s="254"/>
      <c r="M478" s="254"/>
      <c r="N478" s="309">
        <f>SUM(N479:N482)</f>
        <v>4959500</v>
      </c>
      <c r="O478" s="236">
        <f t="shared" si="301"/>
        <v>100</v>
      </c>
      <c r="P478" s="309">
        <f t="shared" ref="P478:T478" si="329">SUM(P479:P482)</f>
        <v>4959500</v>
      </c>
      <c r="Q478" s="309">
        <f t="shared" si="329"/>
        <v>0</v>
      </c>
      <c r="R478" s="309">
        <f t="shared" si="329"/>
        <v>0</v>
      </c>
      <c r="S478" s="309">
        <f t="shared" si="329"/>
        <v>0</v>
      </c>
      <c r="T478" s="309">
        <f t="shared" si="329"/>
        <v>0</v>
      </c>
      <c r="U478" s="254"/>
      <c r="V478" s="254"/>
    </row>
    <row r="479" spans="1:22" hidden="1" x14ac:dyDescent="0.25">
      <c r="A479" s="254"/>
      <c r="B479" s="650" t="s">
        <v>904</v>
      </c>
      <c r="C479" s="650" t="s">
        <v>323</v>
      </c>
      <c r="D479" s="651"/>
      <c r="E479" s="641" t="s">
        <v>324</v>
      </c>
      <c r="F479" s="641"/>
      <c r="G479" s="254"/>
      <c r="H479" s="254"/>
      <c r="I479" s="302">
        <v>300000</v>
      </c>
      <c r="J479" s="254"/>
      <c r="K479" s="254"/>
      <c r="L479" s="254"/>
      <c r="M479" s="254"/>
      <c r="N479" s="302">
        <v>300000</v>
      </c>
      <c r="O479" s="236">
        <f t="shared" si="301"/>
        <v>100</v>
      </c>
      <c r="P479" s="302">
        <v>300000</v>
      </c>
      <c r="Q479" s="302"/>
      <c r="R479" s="302"/>
      <c r="S479" s="302"/>
      <c r="T479" s="302"/>
      <c r="U479" s="254"/>
      <c r="V479" s="254"/>
    </row>
    <row r="480" spans="1:22" hidden="1" x14ac:dyDescent="0.25">
      <c r="A480" s="254"/>
      <c r="B480" s="650" t="s">
        <v>904</v>
      </c>
      <c r="C480" s="650" t="s">
        <v>327</v>
      </c>
      <c r="D480" s="549"/>
      <c r="E480" s="641" t="s">
        <v>328</v>
      </c>
      <c r="F480" s="641"/>
      <c r="G480" s="254"/>
      <c r="H480" s="254"/>
      <c r="I480" s="302">
        <v>434500</v>
      </c>
      <c r="J480" s="254"/>
      <c r="K480" s="254"/>
      <c r="L480" s="254"/>
      <c r="M480" s="254"/>
      <c r="N480" s="302">
        <v>434500</v>
      </c>
      <c r="O480" s="236">
        <f t="shared" si="301"/>
        <v>100</v>
      </c>
      <c r="P480" s="302">
        <v>434500</v>
      </c>
      <c r="Q480" s="302"/>
      <c r="R480" s="302"/>
      <c r="S480" s="302"/>
      <c r="T480" s="302"/>
      <c r="U480" s="254"/>
      <c r="V480" s="254"/>
    </row>
    <row r="481" spans="1:22" hidden="1" x14ac:dyDescent="0.25">
      <c r="A481" s="254"/>
      <c r="B481" s="650" t="s">
        <v>904</v>
      </c>
      <c r="C481" s="650" t="s">
        <v>329</v>
      </c>
      <c r="D481" s="549"/>
      <c r="E481" s="641" t="s">
        <v>330</v>
      </c>
      <c r="F481" s="641"/>
      <c r="G481" s="254"/>
      <c r="H481" s="254"/>
      <c r="I481" s="302">
        <v>4000000</v>
      </c>
      <c r="J481" s="254"/>
      <c r="K481" s="254"/>
      <c r="L481" s="254"/>
      <c r="M481" s="254"/>
      <c r="N481" s="302">
        <v>4000000</v>
      </c>
      <c r="O481" s="236">
        <f t="shared" si="301"/>
        <v>100</v>
      </c>
      <c r="P481" s="302">
        <v>4000000</v>
      </c>
      <c r="Q481" s="302"/>
      <c r="R481" s="302"/>
      <c r="S481" s="302"/>
      <c r="T481" s="302"/>
      <c r="U481" s="254"/>
      <c r="V481" s="254"/>
    </row>
    <row r="482" spans="1:22" hidden="1" x14ac:dyDescent="0.25">
      <c r="A482" s="254"/>
      <c r="B482" s="650" t="s">
        <v>904</v>
      </c>
      <c r="C482" s="650" t="s">
        <v>866</v>
      </c>
      <c r="D482" s="549"/>
      <c r="E482" s="641" t="s">
        <v>898</v>
      </c>
      <c r="F482" s="641"/>
      <c r="G482" s="254"/>
      <c r="H482" s="254"/>
      <c r="I482" s="302">
        <v>225000</v>
      </c>
      <c r="J482" s="254"/>
      <c r="K482" s="254"/>
      <c r="L482" s="254"/>
      <c r="M482" s="254"/>
      <c r="N482" s="302">
        <v>225000</v>
      </c>
      <c r="O482" s="236">
        <f t="shared" si="301"/>
        <v>100</v>
      </c>
      <c r="P482" s="302">
        <v>225000</v>
      </c>
      <c r="Q482" s="302"/>
      <c r="R482" s="302"/>
      <c r="S482" s="302"/>
      <c r="T482" s="302"/>
      <c r="U482" s="254"/>
      <c r="V482" s="254"/>
    </row>
    <row r="483" spans="1:22" hidden="1" x14ac:dyDescent="0.25">
      <c r="A483" s="254"/>
      <c r="B483" s="655" t="s">
        <v>904</v>
      </c>
      <c r="C483" s="639" t="s">
        <v>331</v>
      </c>
      <c r="D483" s="656"/>
      <c r="E483" s="642" t="s">
        <v>79</v>
      </c>
      <c r="F483" s="642"/>
      <c r="G483" s="254"/>
      <c r="H483" s="254"/>
      <c r="I483" s="309">
        <f>SUM(I484:I484)</f>
        <v>24000000</v>
      </c>
      <c r="J483" s="254"/>
      <c r="K483" s="254"/>
      <c r="L483" s="254"/>
      <c r="M483" s="254"/>
      <c r="N483" s="309">
        <f>SUM(N484:N484)</f>
        <v>10800000</v>
      </c>
      <c r="O483" s="236">
        <f t="shared" si="301"/>
        <v>45</v>
      </c>
      <c r="P483" s="309">
        <f t="shared" ref="P483:T483" si="330">SUM(P484:P484)</f>
        <v>10800000</v>
      </c>
      <c r="Q483" s="309">
        <f t="shared" si="330"/>
        <v>0</v>
      </c>
      <c r="R483" s="309">
        <f t="shared" si="330"/>
        <v>0</v>
      </c>
      <c r="S483" s="309">
        <f t="shared" si="330"/>
        <v>0</v>
      </c>
      <c r="T483" s="309">
        <f t="shared" si="330"/>
        <v>0</v>
      </c>
      <c r="U483" s="254"/>
      <c r="V483" s="254"/>
    </row>
    <row r="484" spans="1:22" ht="25.5" hidden="1" x14ac:dyDescent="0.25">
      <c r="A484" s="254"/>
      <c r="B484" s="650" t="s">
        <v>904</v>
      </c>
      <c r="C484" s="650" t="s">
        <v>428</v>
      </c>
      <c r="D484" s="651"/>
      <c r="E484" s="641" t="s">
        <v>429</v>
      </c>
      <c r="F484" s="641"/>
      <c r="G484" s="254"/>
      <c r="H484" s="254"/>
      <c r="I484" s="302">
        <v>24000000</v>
      </c>
      <c r="J484" s="254"/>
      <c r="K484" s="254"/>
      <c r="L484" s="254"/>
      <c r="M484" s="254"/>
      <c r="N484" s="302">
        <v>10800000</v>
      </c>
      <c r="O484" s="236">
        <f t="shared" si="301"/>
        <v>45</v>
      </c>
      <c r="P484" s="302">
        <f>N484</f>
        <v>10800000</v>
      </c>
      <c r="Q484" s="302"/>
      <c r="R484" s="302"/>
      <c r="S484" s="302"/>
      <c r="T484" s="302"/>
      <c r="U484" s="254"/>
      <c r="V484" s="254"/>
    </row>
    <row r="485" spans="1:22" hidden="1" x14ac:dyDescent="0.25">
      <c r="A485" s="254"/>
      <c r="B485" s="650"/>
      <c r="C485" s="650"/>
      <c r="D485" s="549"/>
      <c r="E485" s="322"/>
      <c r="F485" s="322"/>
      <c r="G485" s="254"/>
      <c r="H485" s="254"/>
      <c r="I485" s="302"/>
      <c r="J485" s="254"/>
      <c r="K485" s="254"/>
      <c r="L485" s="254"/>
      <c r="M485" s="254"/>
      <c r="N485" s="302"/>
      <c r="O485" s="236"/>
      <c r="P485" s="302"/>
      <c r="Q485" s="302"/>
      <c r="R485" s="302"/>
      <c r="S485" s="302"/>
      <c r="T485" s="302"/>
      <c r="U485" s="254"/>
      <c r="V485" s="254"/>
    </row>
    <row r="486" spans="1:22" x14ac:dyDescent="0.25">
      <c r="A486" s="254"/>
      <c r="B486" s="635">
        <v>3</v>
      </c>
      <c r="C486" s="644"/>
      <c r="D486" s="636" t="s">
        <v>481</v>
      </c>
      <c r="E486" s="634"/>
      <c r="F486" s="634"/>
      <c r="G486" s="254"/>
      <c r="H486" s="254"/>
      <c r="I486" s="258">
        <f t="shared" ref="I486" si="331">I487+I525+I552+I575</f>
        <v>50945000</v>
      </c>
      <c r="J486" s="254"/>
      <c r="K486" s="254"/>
      <c r="L486" s="254"/>
      <c r="M486" s="254"/>
      <c r="N486" s="258">
        <f t="shared" ref="N486:T486" si="332">N487+N525+N552+N575</f>
        <v>36405500</v>
      </c>
      <c r="O486" s="236">
        <f t="shared" si="301"/>
        <v>71.460398468937086</v>
      </c>
      <c r="P486" s="258">
        <f t="shared" si="332"/>
        <v>3600000</v>
      </c>
      <c r="Q486" s="258">
        <f t="shared" si="332"/>
        <v>14085500</v>
      </c>
      <c r="R486" s="258">
        <f t="shared" si="332"/>
        <v>0</v>
      </c>
      <c r="S486" s="258">
        <f t="shared" si="332"/>
        <v>11600000</v>
      </c>
      <c r="T486" s="258">
        <f t="shared" si="332"/>
        <v>7120000</v>
      </c>
      <c r="U486" s="254"/>
      <c r="V486" s="254"/>
    </row>
    <row r="487" spans="1:22" x14ac:dyDescent="0.25">
      <c r="A487" s="254"/>
      <c r="B487" s="635" t="s">
        <v>482</v>
      </c>
      <c r="C487" s="644"/>
      <c r="D487" s="636" t="s">
        <v>483</v>
      </c>
      <c r="E487" s="649"/>
      <c r="F487" s="649"/>
      <c r="G487" s="254"/>
      <c r="H487" s="254"/>
      <c r="I487" s="258">
        <f>I488+I497+I506</f>
        <v>12900000</v>
      </c>
      <c r="J487" s="254"/>
      <c r="K487" s="254"/>
      <c r="L487" s="254"/>
      <c r="M487" s="254"/>
      <c r="N487" s="258">
        <f>N488+N497+N506</f>
        <v>2900000</v>
      </c>
      <c r="O487" s="236">
        <f t="shared" si="301"/>
        <v>22.480620155038761</v>
      </c>
      <c r="P487" s="258">
        <f t="shared" ref="P487:T487" si="333">P488+P497+P506</f>
        <v>0</v>
      </c>
      <c r="Q487" s="258">
        <f t="shared" si="333"/>
        <v>0</v>
      </c>
      <c r="R487" s="258">
        <f t="shared" si="333"/>
        <v>0</v>
      </c>
      <c r="S487" s="258">
        <f t="shared" si="333"/>
        <v>2900000</v>
      </c>
      <c r="T487" s="258">
        <f t="shared" si="333"/>
        <v>0</v>
      </c>
      <c r="U487" s="254"/>
      <c r="V487" s="254"/>
    </row>
    <row r="488" spans="1:22" ht="26.25" customHeight="1" x14ac:dyDescent="0.25">
      <c r="A488" s="254"/>
      <c r="B488" s="635" t="s">
        <v>907</v>
      </c>
      <c r="C488" s="644"/>
      <c r="D488" s="636"/>
      <c r="E488" s="649" t="s">
        <v>908</v>
      </c>
      <c r="F488" s="649" t="s">
        <v>1943</v>
      </c>
      <c r="G488" s="254"/>
      <c r="H488" s="254"/>
      <c r="I488" s="258">
        <f t="shared" ref="I488" si="334">I489</f>
        <v>1450000</v>
      </c>
      <c r="J488" s="254"/>
      <c r="K488" s="254"/>
      <c r="L488" s="254"/>
      <c r="M488" s="254"/>
      <c r="N488" s="258">
        <f t="shared" ref="N488:T488" si="335">N489</f>
        <v>1450000</v>
      </c>
      <c r="O488" s="236">
        <f t="shared" si="301"/>
        <v>100</v>
      </c>
      <c r="P488" s="258">
        <f t="shared" si="335"/>
        <v>0</v>
      </c>
      <c r="Q488" s="258">
        <f t="shared" si="335"/>
        <v>0</v>
      </c>
      <c r="R488" s="258">
        <f t="shared" si="335"/>
        <v>0</v>
      </c>
      <c r="S488" s="258">
        <f t="shared" si="335"/>
        <v>1450000</v>
      </c>
      <c r="T488" s="258">
        <f t="shared" si="335"/>
        <v>0</v>
      </c>
      <c r="U488" s="254"/>
      <c r="V488" s="254"/>
    </row>
    <row r="489" spans="1:22" hidden="1" x14ac:dyDescent="0.25">
      <c r="A489" s="254"/>
      <c r="B489" s="635" t="s">
        <v>907</v>
      </c>
      <c r="C489" s="635" t="s">
        <v>320</v>
      </c>
      <c r="D489" s="634"/>
      <c r="E489" s="646" t="s">
        <v>65</v>
      </c>
      <c r="F489" s="646"/>
      <c r="G489" s="254"/>
      <c r="H489" s="254"/>
      <c r="I489" s="258">
        <f t="shared" ref="I489" si="336">I490+I494</f>
        <v>1450000</v>
      </c>
      <c r="J489" s="254"/>
      <c r="K489" s="254"/>
      <c r="L489" s="254"/>
      <c r="M489" s="254"/>
      <c r="N489" s="258">
        <f t="shared" ref="N489:T489" si="337">N490+N494</f>
        <v>1450000</v>
      </c>
      <c r="O489" s="236">
        <f t="shared" si="301"/>
        <v>100</v>
      </c>
      <c r="P489" s="258">
        <f t="shared" si="337"/>
        <v>0</v>
      </c>
      <c r="Q489" s="258">
        <f t="shared" si="337"/>
        <v>0</v>
      </c>
      <c r="R489" s="258">
        <f t="shared" si="337"/>
        <v>0</v>
      </c>
      <c r="S489" s="258">
        <f t="shared" si="337"/>
        <v>1450000</v>
      </c>
      <c r="T489" s="258">
        <f t="shared" si="337"/>
        <v>0</v>
      </c>
      <c r="U489" s="254"/>
      <c r="V489" s="254"/>
    </row>
    <row r="490" spans="1:22" ht="13.5" hidden="1" customHeight="1" x14ac:dyDescent="0.25">
      <c r="A490" s="254"/>
      <c r="B490" s="639" t="s">
        <v>907</v>
      </c>
      <c r="C490" s="639" t="s">
        <v>321</v>
      </c>
      <c r="D490" s="638"/>
      <c r="E490" s="642" t="s">
        <v>322</v>
      </c>
      <c r="F490" s="642"/>
      <c r="G490" s="254"/>
      <c r="H490" s="254"/>
      <c r="I490" s="263">
        <f t="shared" ref="I490" si="338">SUM(I491:I493)</f>
        <v>1000000</v>
      </c>
      <c r="J490" s="254"/>
      <c r="K490" s="254"/>
      <c r="L490" s="254"/>
      <c r="M490" s="254"/>
      <c r="N490" s="263">
        <f t="shared" ref="N490:T490" si="339">SUM(N491:N493)</f>
        <v>1000000</v>
      </c>
      <c r="O490" s="236">
        <f t="shared" si="301"/>
        <v>100</v>
      </c>
      <c r="P490" s="263">
        <f t="shared" si="339"/>
        <v>0</v>
      </c>
      <c r="Q490" s="263">
        <f t="shared" si="339"/>
        <v>0</v>
      </c>
      <c r="R490" s="263">
        <f t="shared" si="339"/>
        <v>0</v>
      </c>
      <c r="S490" s="263">
        <f t="shared" si="339"/>
        <v>1000000</v>
      </c>
      <c r="T490" s="263">
        <f t="shared" si="339"/>
        <v>0</v>
      </c>
      <c r="U490" s="254"/>
      <c r="V490" s="254"/>
    </row>
    <row r="491" spans="1:22" ht="0.75" hidden="1" customHeight="1" x14ac:dyDescent="0.25">
      <c r="A491" s="254"/>
      <c r="B491" s="320" t="s">
        <v>907</v>
      </c>
      <c r="C491" s="320" t="s">
        <v>323</v>
      </c>
      <c r="D491" s="321"/>
      <c r="E491" s="641" t="s">
        <v>324</v>
      </c>
      <c r="F491" s="641"/>
      <c r="G491" s="254"/>
      <c r="H491" s="254"/>
      <c r="I491" s="265">
        <v>0</v>
      </c>
      <c r="J491" s="254"/>
      <c r="K491" s="254"/>
      <c r="L491" s="254"/>
      <c r="M491" s="254"/>
      <c r="N491" s="265">
        <v>0</v>
      </c>
      <c r="O491" s="236" t="e">
        <f t="shared" si="301"/>
        <v>#DIV/0!</v>
      </c>
      <c r="P491" s="265">
        <v>0</v>
      </c>
      <c r="Q491" s="265">
        <v>0</v>
      </c>
      <c r="R491" s="265">
        <v>0</v>
      </c>
      <c r="S491" s="265">
        <v>0</v>
      </c>
      <c r="T491" s="265">
        <v>0</v>
      </c>
      <c r="U491" s="254"/>
      <c r="V491" s="254"/>
    </row>
    <row r="492" spans="1:22" hidden="1" x14ac:dyDescent="0.25">
      <c r="A492" s="254"/>
      <c r="B492" s="320" t="s">
        <v>907</v>
      </c>
      <c r="C492" s="320" t="s">
        <v>327</v>
      </c>
      <c r="D492" s="638"/>
      <c r="E492" s="641" t="s">
        <v>328</v>
      </c>
      <c r="F492" s="641"/>
      <c r="G492" s="254"/>
      <c r="H492" s="254"/>
      <c r="I492" s="265">
        <v>0</v>
      </c>
      <c r="J492" s="254"/>
      <c r="K492" s="254"/>
      <c r="L492" s="254"/>
      <c r="M492" s="254"/>
      <c r="N492" s="265">
        <v>0</v>
      </c>
      <c r="O492" s="236" t="e">
        <f t="shared" si="301"/>
        <v>#DIV/0!</v>
      </c>
      <c r="P492" s="265">
        <v>0</v>
      </c>
      <c r="Q492" s="265">
        <v>0</v>
      </c>
      <c r="R492" s="265">
        <v>0</v>
      </c>
      <c r="S492" s="265">
        <v>0</v>
      </c>
      <c r="T492" s="265">
        <v>0</v>
      </c>
      <c r="U492" s="254"/>
      <c r="V492" s="254"/>
    </row>
    <row r="493" spans="1:22" ht="20.25" hidden="1" customHeight="1" x14ac:dyDescent="0.25">
      <c r="A493" s="254"/>
      <c r="B493" s="320" t="s">
        <v>907</v>
      </c>
      <c r="C493" s="320" t="s">
        <v>329</v>
      </c>
      <c r="D493" s="321"/>
      <c r="E493" s="641" t="s">
        <v>330</v>
      </c>
      <c r="F493" s="641"/>
      <c r="G493" s="254"/>
      <c r="H493" s="254"/>
      <c r="I493" s="265">
        <v>1000000</v>
      </c>
      <c r="J493" s="254"/>
      <c r="K493" s="254"/>
      <c r="L493" s="254"/>
      <c r="M493" s="254"/>
      <c r="N493" s="265">
        <v>1000000</v>
      </c>
      <c r="O493" s="236">
        <f t="shared" si="301"/>
        <v>100</v>
      </c>
      <c r="P493" s="265"/>
      <c r="Q493" s="265"/>
      <c r="R493" s="265"/>
      <c r="S493" s="265">
        <v>1000000</v>
      </c>
      <c r="T493" s="265"/>
      <c r="U493" s="254"/>
      <c r="V493" s="254"/>
    </row>
    <row r="494" spans="1:22" hidden="1" x14ac:dyDescent="0.25">
      <c r="A494" s="254"/>
      <c r="B494" s="639" t="s">
        <v>907</v>
      </c>
      <c r="C494" s="639" t="s">
        <v>331</v>
      </c>
      <c r="D494" s="638"/>
      <c r="E494" s="642" t="s">
        <v>79</v>
      </c>
      <c r="F494" s="642"/>
      <c r="G494" s="254"/>
      <c r="H494" s="254"/>
      <c r="I494" s="263">
        <f t="shared" ref="I494" si="340">SUM(I495)</f>
        <v>450000</v>
      </c>
      <c r="J494" s="254"/>
      <c r="K494" s="254"/>
      <c r="L494" s="254"/>
      <c r="M494" s="254"/>
      <c r="N494" s="263">
        <f t="shared" ref="N494:T494" si="341">SUM(N495)</f>
        <v>450000</v>
      </c>
      <c r="O494" s="236">
        <f t="shared" si="301"/>
        <v>100</v>
      </c>
      <c r="P494" s="263">
        <f t="shared" si="341"/>
        <v>0</v>
      </c>
      <c r="Q494" s="263">
        <f t="shared" si="341"/>
        <v>0</v>
      </c>
      <c r="R494" s="263">
        <f t="shared" si="341"/>
        <v>0</v>
      </c>
      <c r="S494" s="263">
        <f t="shared" si="341"/>
        <v>450000</v>
      </c>
      <c r="T494" s="263">
        <f t="shared" si="341"/>
        <v>0</v>
      </c>
      <c r="U494" s="254"/>
      <c r="V494" s="254"/>
    </row>
    <row r="495" spans="1:22" ht="25.5" hidden="1" x14ac:dyDescent="0.25">
      <c r="A495" s="254"/>
      <c r="B495" s="320" t="s">
        <v>907</v>
      </c>
      <c r="C495" s="320" t="s">
        <v>428</v>
      </c>
      <c r="D495" s="321"/>
      <c r="E495" s="641" t="s">
        <v>429</v>
      </c>
      <c r="F495" s="641"/>
      <c r="G495" s="254"/>
      <c r="H495" s="254"/>
      <c r="I495" s="265">
        <v>450000</v>
      </c>
      <c r="J495" s="254"/>
      <c r="K495" s="254"/>
      <c r="L495" s="254"/>
      <c r="M495" s="254"/>
      <c r="N495" s="265">
        <v>450000</v>
      </c>
      <c r="O495" s="236">
        <f t="shared" ref="O495:O552" si="342">N495/I495*100</f>
        <v>100</v>
      </c>
      <c r="P495" s="265"/>
      <c r="Q495" s="265"/>
      <c r="R495" s="265"/>
      <c r="S495" s="265">
        <v>450000</v>
      </c>
      <c r="T495" s="265"/>
      <c r="U495" s="254"/>
      <c r="V495" s="254"/>
    </row>
    <row r="496" spans="1:22" ht="96" hidden="1" customHeight="1" x14ac:dyDescent="0.25">
      <c r="A496" s="254"/>
      <c r="B496" s="320"/>
      <c r="C496" s="320"/>
      <c r="D496" s="321"/>
      <c r="E496" s="641"/>
      <c r="F496" s="641"/>
      <c r="G496" s="254"/>
      <c r="H496" s="254"/>
      <c r="I496" s="265"/>
      <c r="J496" s="254"/>
      <c r="K496" s="254"/>
      <c r="L496" s="254"/>
      <c r="M496" s="254"/>
      <c r="N496" s="265"/>
      <c r="O496" s="236"/>
      <c r="P496" s="265"/>
      <c r="Q496" s="265"/>
      <c r="R496" s="265"/>
      <c r="S496" s="265"/>
      <c r="T496" s="265"/>
      <c r="U496" s="254"/>
      <c r="V496" s="254"/>
    </row>
    <row r="497" spans="1:22" ht="31.5" customHeight="1" x14ac:dyDescent="0.25">
      <c r="A497" s="254"/>
      <c r="B497" s="635" t="s">
        <v>909</v>
      </c>
      <c r="C497" s="635"/>
      <c r="D497" s="634"/>
      <c r="E497" s="646" t="s">
        <v>910</v>
      </c>
      <c r="F497" s="646" t="s">
        <v>929</v>
      </c>
      <c r="G497" s="254"/>
      <c r="H497" s="254"/>
      <c r="I497" s="258">
        <f t="shared" ref="I497" si="343">I498</f>
        <v>1450000</v>
      </c>
      <c r="J497" s="254"/>
      <c r="K497" s="254"/>
      <c r="L497" s="254"/>
      <c r="M497" s="254"/>
      <c r="N497" s="258">
        <f t="shared" ref="N497:T497" si="344">N498</f>
        <v>1450000</v>
      </c>
      <c r="O497" s="236">
        <f t="shared" si="342"/>
        <v>100</v>
      </c>
      <c r="P497" s="258">
        <f t="shared" si="344"/>
        <v>0</v>
      </c>
      <c r="Q497" s="258">
        <f t="shared" si="344"/>
        <v>0</v>
      </c>
      <c r="R497" s="258">
        <f t="shared" si="344"/>
        <v>0</v>
      </c>
      <c r="S497" s="258">
        <f t="shared" si="344"/>
        <v>1450000</v>
      </c>
      <c r="T497" s="258">
        <f t="shared" si="344"/>
        <v>0</v>
      </c>
      <c r="U497" s="254"/>
      <c r="V497" s="254"/>
    </row>
    <row r="498" spans="1:22" hidden="1" x14ac:dyDescent="0.25">
      <c r="A498" s="254"/>
      <c r="B498" s="635" t="s">
        <v>909</v>
      </c>
      <c r="C498" s="635" t="s">
        <v>320</v>
      </c>
      <c r="D498" s="634"/>
      <c r="E498" s="646" t="s">
        <v>65</v>
      </c>
      <c r="F498" s="646"/>
      <c r="G498" s="254"/>
      <c r="H498" s="254"/>
      <c r="I498" s="258">
        <f t="shared" ref="I498" si="345">I499+I503</f>
        <v>1450000</v>
      </c>
      <c r="J498" s="254"/>
      <c r="K498" s="254"/>
      <c r="L498" s="254"/>
      <c r="M498" s="254"/>
      <c r="N498" s="258">
        <f t="shared" ref="N498:T498" si="346">N499+N503</f>
        <v>1450000</v>
      </c>
      <c r="O498" s="236">
        <f t="shared" si="342"/>
        <v>100</v>
      </c>
      <c r="P498" s="258">
        <f t="shared" si="346"/>
        <v>0</v>
      </c>
      <c r="Q498" s="258">
        <f t="shared" si="346"/>
        <v>0</v>
      </c>
      <c r="R498" s="258">
        <f t="shared" si="346"/>
        <v>0</v>
      </c>
      <c r="S498" s="258">
        <f t="shared" si="346"/>
        <v>1450000</v>
      </c>
      <c r="T498" s="258">
        <f t="shared" si="346"/>
        <v>0</v>
      </c>
      <c r="U498" s="254"/>
      <c r="V498" s="254"/>
    </row>
    <row r="499" spans="1:22" ht="14.25" hidden="1" customHeight="1" x14ac:dyDescent="0.25">
      <c r="A499" s="254"/>
      <c r="B499" s="639" t="s">
        <v>909</v>
      </c>
      <c r="C499" s="639" t="s">
        <v>321</v>
      </c>
      <c r="D499" s="638"/>
      <c r="E499" s="642" t="s">
        <v>322</v>
      </c>
      <c r="F499" s="642"/>
      <c r="G499" s="254"/>
      <c r="H499" s="254"/>
      <c r="I499" s="263">
        <f t="shared" ref="I499" si="347">SUM(I500:I502)</f>
        <v>1000000</v>
      </c>
      <c r="J499" s="254"/>
      <c r="K499" s="254"/>
      <c r="L499" s="254"/>
      <c r="M499" s="254"/>
      <c r="N499" s="263">
        <f t="shared" ref="N499:T499" si="348">SUM(N500:N502)</f>
        <v>1000000</v>
      </c>
      <c r="O499" s="236">
        <f t="shared" si="342"/>
        <v>100</v>
      </c>
      <c r="P499" s="263">
        <f t="shared" si="348"/>
        <v>0</v>
      </c>
      <c r="Q499" s="263">
        <f t="shared" si="348"/>
        <v>0</v>
      </c>
      <c r="R499" s="263">
        <f t="shared" si="348"/>
        <v>0</v>
      </c>
      <c r="S499" s="263">
        <f t="shared" si="348"/>
        <v>1000000</v>
      </c>
      <c r="T499" s="263">
        <f t="shared" si="348"/>
        <v>0</v>
      </c>
      <c r="U499" s="254"/>
      <c r="V499" s="254"/>
    </row>
    <row r="500" spans="1:22" hidden="1" x14ac:dyDescent="0.25">
      <c r="A500" s="254"/>
      <c r="B500" s="320" t="s">
        <v>909</v>
      </c>
      <c r="C500" s="320" t="s">
        <v>323</v>
      </c>
      <c r="D500" s="321"/>
      <c r="E500" s="641" t="s">
        <v>324</v>
      </c>
      <c r="F500" s="641"/>
      <c r="G500" s="254"/>
      <c r="H500" s="254"/>
      <c r="I500" s="265"/>
      <c r="J500" s="254"/>
      <c r="K500" s="254"/>
      <c r="L500" s="254"/>
      <c r="M500" s="254"/>
      <c r="N500" s="265"/>
      <c r="O500" s="236" t="e">
        <f t="shared" si="342"/>
        <v>#DIV/0!</v>
      </c>
      <c r="P500" s="265"/>
      <c r="Q500" s="265"/>
      <c r="R500" s="265"/>
      <c r="S500" s="265"/>
      <c r="T500" s="265"/>
      <c r="U500" s="254"/>
      <c r="V500" s="254"/>
    </row>
    <row r="501" spans="1:22" hidden="1" x14ac:dyDescent="0.25">
      <c r="A501" s="254"/>
      <c r="B501" s="320" t="s">
        <v>909</v>
      </c>
      <c r="C501" s="320" t="s">
        <v>327</v>
      </c>
      <c r="D501" s="321"/>
      <c r="E501" s="641" t="s">
        <v>328</v>
      </c>
      <c r="F501" s="641"/>
      <c r="G501" s="254"/>
      <c r="H501" s="254"/>
      <c r="I501" s="265"/>
      <c r="J501" s="254"/>
      <c r="K501" s="254"/>
      <c r="L501" s="254"/>
      <c r="M501" s="254"/>
      <c r="N501" s="265"/>
      <c r="O501" s="236" t="e">
        <f t="shared" si="342"/>
        <v>#DIV/0!</v>
      </c>
      <c r="P501" s="265"/>
      <c r="Q501" s="265"/>
      <c r="R501" s="265"/>
      <c r="S501" s="265"/>
      <c r="T501" s="265"/>
      <c r="U501" s="254"/>
      <c r="V501" s="254"/>
    </row>
    <row r="502" spans="1:22" hidden="1" x14ac:dyDescent="0.25">
      <c r="A502" s="254"/>
      <c r="B502" s="320" t="s">
        <v>909</v>
      </c>
      <c r="C502" s="320" t="s">
        <v>329</v>
      </c>
      <c r="D502" s="321"/>
      <c r="E502" s="641" t="s">
        <v>330</v>
      </c>
      <c r="F502" s="641"/>
      <c r="G502" s="254"/>
      <c r="H502" s="254"/>
      <c r="I502" s="265">
        <v>1000000</v>
      </c>
      <c r="J502" s="254"/>
      <c r="K502" s="254"/>
      <c r="L502" s="254"/>
      <c r="M502" s="254"/>
      <c r="N502" s="265">
        <v>1000000</v>
      </c>
      <c r="O502" s="236">
        <f t="shared" si="342"/>
        <v>100</v>
      </c>
      <c r="P502" s="265"/>
      <c r="Q502" s="265"/>
      <c r="R502" s="265"/>
      <c r="S502" s="265">
        <v>1000000</v>
      </c>
      <c r="T502" s="265"/>
      <c r="U502" s="254"/>
      <c r="V502" s="254"/>
    </row>
    <row r="503" spans="1:22" hidden="1" x14ac:dyDescent="0.25">
      <c r="A503" s="254"/>
      <c r="B503" s="639" t="s">
        <v>909</v>
      </c>
      <c r="C503" s="639" t="s">
        <v>331</v>
      </c>
      <c r="D503" s="638"/>
      <c r="E503" s="642" t="s">
        <v>79</v>
      </c>
      <c r="F503" s="642"/>
      <c r="G503" s="254"/>
      <c r="H503" s="254"/>
      <c r="I503" s="263">
        <f t="shared" ref="I503" si="349">I504</f>
        <v>450000</v>
      </c>
      <c r="J503" s="254"/>
      <c r="K503" s="254"/>
      <c r="L503" s="254"/>
      <c r="M503" s="254"/>
      <c r="N503" s="263">
        <f t="shared" ref="N503:T503" si="350">N504</f>
        <v>450000</v>
      </c>
      <c r="O503" s="236">
        <f t="shared" si="342"/>
        <v>100</v>
      </c>
      <c r="P503" s="263">
        <f t="shared" si="350"/>
        <v>0</v>
      </c>
      <c r="Q503" s="263">
        <f t="shared" si="350"/>
        <v>0</v>
      </c>
      <c r="R503" s="263">
        <f t="shared" si="350"/>
        <v>0</v>
      </c>
      <c r="S503" s="263">
        <f t="shared" si="350"/>
        <v>450000</v>
      </c>
      <c r="T503" s="263">
        <f t="shared" si="350"/>
        <v>0</v>
      </c>
      <c r="U503" s="254"/>
      <c r="V503" s="254"/>
    </row>
    <row r="504" spans="1:22" ht="25.5" hidden="1" x14ac:dyDescent="0.25">
      <c r="A504" s="254"/>
      <c r="B504" s="320" t="s">
        <v>909</v>
      </c>
      <c r="C504" s="320" t="s">
        <v>428</v>
      </c>
      <c r="D504" s="321"/>
      <c r="E504" s="641" t="s">
        <v>429</v>
      </c>
      <c r="F504" s="641"/>
      <c r="G504" s="254"/>
      <c r="H504" s="254"/>
      <c r="I504" s="265">
        <v>450000</v>
      </c>
      <c r="J504" s="254"/>
      <c r="K504" s="254"/>
      <c r="L504" s="254"/>
      <c r="M504" s="254"/>
      <c r="N504" s="265">
        <v>450000</v>
      </c>
      <c r="O504" s="236">
        <f t="shared" si="342"/>
        <v>100</v>
      </c>
      <c r="P504" s="265"/>
      <c r="Q504" s="265"/>
      <c r="R504" s="265"/>
      <c r="S504" s="265">
        <v>450000</v>
      </c>
      <c r="T504" s="265"/>
      <c r="U504" s="254"/>
      <c r="V504" s="254"/>
    </row>
    <row r="505" spans="1:22" hidden="1" x14ac:dyDescent="0.25">
      <c r="A505" s="254"/>
      <c r="B505" s="320"/>
      <c r="C505" s="320"/>
      <c r="D505" s="321"/>
      <c r="E505" s="641"/>
      <c r="F505" s="641"/>
      <c r="G505" s="254"/>
      <c r="H505" s="254"/>
      <c r="I505" s="265"/>
      <c r="J505" s="254"/>
      <c r="K505" s="254"/>
      <c r="L505" s="254"/>
      <c r="M505" s="254"/>
      <c r="N505" s="265"/>
      <c r="O505" s="236"/>
      <c r="P505" s="265"/>
      <c r="Q505" s="265"/>
      <c r="R505" s="265"/>
      <c r="S505" s="265"/>
      <c r="T505" s="265"/>
      <c r="U505" s="254"/>
      <c r="V505" s="254"/>
    </row>
    <row r="506" spans="1:22" ht="27" customHeight="1" x14ac:dyDescent="0.25">
      <c r="A506" s="254"/>
      <c r="B506" s="635" t="s">
        <v>484</v>
      </c>
      <c r="C506" s="635"/>
      <c r="D506" s="634"/>
      <c r="E506" s="646" t="s">
        <v>485</v>
      </c>
      <c r="F506" s="646" t="s">
        <v>1944</v>
      </c>
      <c r="G506" s="254"/>
      <c r="H506" s="254"/>
      <c r="I506" s="258">
        <f>I507+I521</f>
        <v>10000000</v>
      </c>
      <c r="J506" s="254"/>
      <c r="K506" s="254"/>
      <c r="L506" s="254"/>
      <c r="M506" s="254"/>
      <c r="N506" s="258">
        <f>N507+N521</f>
        <v>0</v>
      </c>
      <c r="O506" s="236">
        <f t="shared" si="342"/>
        <v>0</v>
      </c>
      <c r="P506" s="258">
        <f t="shared" ref="P506:T506" si="351">P507+P521</f>
        <v>0</v>
      </c>
      <c r="Q506" s="258">
        <f t="shared" si="351"/>
        <v>0</v>
      </c>
      <c r="R506" s="258">
        <f t="shared" si="351"/>
        <v>0</v>
      </c>
      <c r="S506" s="258">
        <f t="shared" si="351"/>
        <v>0</v>
      </c>
      <c r="T506" s="258">
        <f t="shared" si="351"/>
        <v>0</v>
      </c>
      <c r="U506" s="254"/>
      <c r="V506" s="254"/>
    </row>
    <row r="507" spans="1:22" hidden="1" x14ac:dyDescent="0.25">
      <c r="A507" s="254"/>
      <c r="B507" s="635" t="s">
        <v>484</v>
      </c>
      <c r="C507" s="635" t="s">
        <v>320</v>
      </c>
      <c r="D507" s="634"/>
      <c r="E507" s="646" t="s">
        <v>65</v>
      </c>
      <c r="F507" s="646"/>
      <c r="G507" s="254"/>
      <c r="H507" s="254"/>
      <c r="I507" s="258">
        <f>I508+I513+I517+I519</f>
        <v>10000000</v>
      </c>
      <c r="J507" s="254"/>
      <c r="K507" s="254"/>
      <c r="L507" s="254"/>
      <c r="M507" s="254"/>
      <c r="N507" s="258">
        <f>N508+N513+N517+N519</f>
        <v>0</v>
      </c>
      <c r="O507" s="236">
        <f t="shared" si="342"/>
        <v>0</v>
      </c>
      <c r="P507" s="258">
        <f t="shared" ref="P507:T507" si="352">P508+P513+P517+P519</f>
        <v>0</v>
      </c>
      <c r="Q507" s="258">
        <f t="shared" si="352"/>
        <v>0</v>
      </c>
      <c r="R507" s="258">
        <f t="shared" si="352"/>
        <v>0</v>
      </c>
      <c r="S507" s="258">
        <f t="shared" si="352"/>
        <v>0</v>
      </c>
      <c r="T507" s="258">
        <f t="shared" si="352"/>
        <v>0</v>
      </c>
      <c r="U507" s="254"/>
      <c r="V507" s="254"/>
    </row>
    <row r="508" spans="1:22" hidden="1" x14ac:dyDescent="0.25">
      <c r="A508" s="254"/>
      <c r="B508" s="639" t="s">
        <v>484</v>
      </c>
      <c r="C508" s="639" t="s">
        <v>321</v>
      </c>
      <c r="D508" s="638"/>
      <c r="E508" s="642" t="s">
        <v>322</v>
      </c>
      <c r="F508" s="642"/>
      <c r="G508" s="254"/>
      <c r="H508" s="254"/>
      <c r="I508" s="263">
        <f>SUM(I509:I512)</f>
        <v>6400000</v>
      </c>
      <c r="J508" s="254"/>
      <c r="K508" s="254"/>
      <c r="L508" s="254"/>
      <c r="M508" s="254"/>
      <c r="N508" s="263">
        <f>SUM(N509:N512)</f>
        <v>0</v>
      </c>
      <c r="O508" s="236">
        <f t="shared" si="342"/>
        <v>0</v>
      </c>
      <c r="P508" s="263">
        <f t="shared" ref="P508:T508" si="353">SUM(P509:P512)</f>
        <v>0</v>
      </c>
      <c r="Q508" s="263">
        <f t="shared" si="353"/>
        <v>0</v>
      </c>
      <c r="R508" s="263">
        <f t="shared" si="353"/>
        <v>0</v>
      </c>
      <c r="S508" s="263">
        <f t="shared" si="353"/>
        <v>0</v>
      </c>
      <c r="T508" s="263">
        <f t="shared" si="353"/>
        <v>0</v>
      </c>
      <c r="U508" s="254"/>
      <c r="V508" s="254"/>
    </row>
    <row r="509" spans="1:22" hidden="1" x14ac:dyDescent="0.25">
      <c r="A509" s="254"/>
      <c r="B509" s="320" t="s">
        <v>484</v>
      </c>
      <c r="C509" s="320" t="s">
        <v>323</v>
      </c>
      <c r="D509" s="321"/>
      <c r="E509" s="641" t="s">
        <v>324</v>
      </c>
      <c r="F509" s="641"/>
      <c r="G509" s="254"/>
      <c r="H509" s="254"/>
      <c r="I509" s="265">
        <v>1380000</v>
      </c>
      <c r="J509" s="254"/>
      <c r="K509" s="254"/>
      <c r="L509" s="254"/>
      <c r="M509" s="254"/>
      <c r="N509" s="265"/>
      <c r="O509" s="236">
        <f t="shared" si="342"/>
        <v>0</v>
      </c>
      <c r="P509" s="265"/>
      <c r="Q509" s="265"/>
      <c r="R509" s="265"/>
      <c r="S509" s="265"/>
      <c r="T509" s="265"/>
      <c r="U509" s="254"/>
      <c r="V509" s="254"/>
    </row>
    <row r="510" spans="1:22" hidden="1" x14ac:dyDescent="0.25">
      <c r="A510" s="254"/>
      <c r="B510" s="320" t="s">
        <v>484</v>
      </c>
      <c r="C510" s="320" t="s">
        <v>327</v>
      </c>
      <c r="D510" s="321"/>
      <c r="E510" s="641" t="s">
        <v>328</v>
      </c>
      <c r="F510" s="641"/>
      <c r="G510" s="254"/>
      <c r="H510" s="254"/>
      <c r="I510" s="265">
        <v>1340000</v>
      </c>
      <c r="J510" s="254"/>
      <c r="K510" s="254"/>
      <c r="L510" s="254"/>
      <c r="M510" s="254"/>
      <c r="N510" s="265"/>
      <c r="O510" s="236">
        <f t="shared" si="342"/>
        <v>0</v>
      </c>
      <c r="P510" s="265"/>
      <c r="Q510" s="265"/>
      <c r="R510" s="265"/>
      <c r="S510" s="265"/>
      <c r="T510" s="265"/>
      <c r="U510" s="254"/>
      <c r="V510" s="254"/>
    </row>
    <row r="511" spans="1:22" ht="14.25" hidden="1" customHeight="1" x14ac:dyDescent="0.25">
      <c r="A511" s="254"/>
      <c r="B511" s="320" t="s">
        <v>484</v>
      </c>
      <c r="C511" s="320" t="s">
        <v>329</v>
      </c>
      <c r="D511" s="321"/>
      <c r="E511" s="641" t="s">
        <v>330</v>
      </c>
      <c r="F511" s="641"/>
      <c r="G511" s="254"/>
      <c r="H511" s="254"/>
      <c r="I511" s="265">
        <v>3680000</v>
      </c>
      <c r="J511" s="254"/>
      <c r="K511" s="254"/>
      <c r="L511" s="254"/>
      <c r="M511" s="254"/>
      <c r="N511" s="265"/>
      <c r="O511" s="236">
        <f t="shared" si="342"/>
        <v>0</v>
      </c>
      <c r="P511" s="265"/>
      <c r="Q511" s="265"/>
      <c r="R511" s="265"/>
      <c r="S511" s="265"/>
      <c r="T511" s="265"/>
      <c r="U511" s="254"/>
      <c r="V511" s="254"/>
    </row>
    <row r="512" spans="1:22" ht="16.5" hidden="1" customHeight="1" x14ac:dyDescent="0.25">
      <c r="A512" s="254"/>
      <c r="B512" s="320" t="s">
        <v>484</v>
      </c>
      <c r="C512" s="320" t="s">
        <v>436</v>
      </c>
      <c r="D512" s="321"/>
      <c r="E512" s="641" t="s">
        <v>437</v>
      </c>
      <c r="F512" s="641"/>
      <c r="G512" s="254"/>
      <c r="H512" s="254"/>
      <c r="I512" s="265">
        <v>0</v>
      </c>
      <c r="J512" s="254"/>
      <c r="K512" s="254"/>
      <c r="L512" s="254"/>
      <c r="M512" s="254"/>
      <c r="N512" s="265">
        <v>0</v>
      </c>
      <c r="O512" s="236" t="e">
        <f t="shared" si="342"/>
        <v>#DIV/0!</v>
      </c>
      <c r="P512" s="265">
        <v>0</v>
      </c>
      <c r="Q512" s="265">
        <v>0</v>
      </c>
      <c r="R512" s="265">
        <v>0</v>
      </c>
      <c r="S512" s="265">
        <v>0</v>
      </c>
      <c r="T512" s="265">
        <v>0</v>
      </c>
      <c r="U512" s="254"/>
      <c r="V512" s="254"/>
    </row>
    <row r="513" spans="1:22" hidden="1" x14ac:dyDescent="0.25">
      <c r="A513" s="254"/>
      <c r="B513" s="639" t="s">
        <v>484</v>
      </c>
      <c r="C513" s="639" t="s">
        <v>331</v>
      </c>
      <c r="D513" s="638"/>
      <c r="E513" s="642" t="s">
        <v>79</v>
      </c>
      <c r="F513" s="642"/>
      <c r="G513" s="254"/>
      <c r="H513" s="254"/>
      <c r="I513" s="263">
        <f>SUM(I514:I516)</f>
        <v>3600000</v>
      </c>
      <c r="J513" s="254"/>
      <c r="K513" s="254"/>
      <c r="L513" s="254"/>
      <c r="M513" s="254"/>
      <c r="N513" s="263">
        <f>SUM(N514:N516)</f>
        <v>0</v>
      </c>
      <c r="O513" s="236">
        <f t="shared" si="342"/>
        <v>0</v>
      </c>
      <c r="P513" s="263">
        <f t="shared" ref="P513:T513" si="354">SUM(P514:P516)</f>
        <v>0</v>
      </c>
      <c r="Q513" s="263">
        <f t="shared" si="354"/>
        <v>0</v>
      </c>
      <c r="R513" s="263">
        <f t="shared" si="354"/>
        <v>0</v>
      </c>
      <c r="S513" s="263">
        <f t="shared" si="354"/>
        <v>0</v>
      </c>
      <c r="T513" s="263">
        <f t="shared" si="354"/>
        <v>0</v>
      </c>
      <c r="U513" s="254"/>
      <c r="V513" s="254"/>
    </row>
    <row r="514" spans="1:22" ht="25.5" hidden="1" x14ac:dyDescent="0.25">
      <c r="A514" s="254"/>
      <c r="B514" s="320" t="s">
        <v>484</v>
      </c>
      <c r="C514" s="320" t="s">
        <v>392</v>
      </c>
      <c r="D514" s="321"/>
      <c r="E514" s="641" t="s">
        <v>393</v>
      </c>
      <c r="F514" s="641"/>
      <c r="G514" s="254"/>
      <c r="H514" s="254"/>
      <c r="I514" s="265">
        <v>0</v>
      </c>
      <c r="J514" s="254"/>
      <c r="K514" s="254"/>
      <c r="L514" s="254"/>
      <c r="M514" s="254"/>
      <c r="N514" s="265">
        <v>0</v>
      </c>
      <c r="O514" s="236" t="e">
        <f t="shared" si="342"/>
        <v>#DIV/0!</v>
      </c>
      <c r="P514" s="265">
        <v>0</v>
      </c>
      <c r="Q514" s="265">
        <v>0</v>
      </c>
      <c r="R514" s="265">
        <v>0</v>
      </c>
      <c r="S514" s="265">
        <v>0</v>
      </c>
      <c r="T514" s="265">
        <v>0</v>
      </c>
      <c r="U514" s="254"/>
      <c r="V514" s="254"/>
    </row>
    <row r="515" spans="1:22" ht="25.5" hidden="1" x14ac:dyDescent="0.25">
      <c r="A515" s="254"/>
      <c r="B515" s="320" t="s">
        <v>484</v>
      </c>
      <c r="C515" s="320" t="s">
        <v>428</v>
      </c>
      <c r="D515" s="321"/>
      <c r="E515" s="641" t="s">
        <v>429</v>
      </c>
      <c r="F515" s="641"/>
      <c r="G515" s="254"/>
      <c r="H515" s="254"/>
      <c r="I515" s="265">
        <v>900000</v>
      </c>
      <c r="J515" s="254"/>
      <c r="K515" s="254"/>
      <c r="L515" s="254"/>
      <c r="M515" s="254"/>
      <c r="N515" s="265"/>
      <c r="O515" s="236">
        <f t="shared" si="342"/>
        <v>0</v>
      </c>
      <c r="P515" s="265"/>
      <c r="Q515" s="265"/>
      <c r="R515" s="265"/>
      <c r="S515" s="265"/>
      <c r="T515" s="265"/>
      <c r="U515" s="254"/>
      <c r="V515" s="254"/>
    </row>
    <row r="516" spans="1:22" ht="22.5" hidden="1" customHeight="1" x14ac:dyDescent="0.25">
      <c r="A516" s="254"/>
      <c r="B516" s="320" t="s">
        <v>484</v>
      </c>
      <c r="C516" s="320" t="s">
        <v>430</v>
      </c>
      <c r="D516" s="321"/>
      <c r="E516" s="641" t="s">
        <v>431</v>
      </c>
      <c r="F516" s="641"/>
      <c r="G516" s="254"/>
      <c r="H516" s="254"/>
      <c r="I516" s="265">
        <v>2700000</v>
      </c>
      <c r="J516" s="254"/>
      <c r="K516" s="254"/>
      <c r="L516" s="254"/>
      <c r="M516" s="254"/>
      <c r="N516" s="265"/>
      <c r="O516" s="236">
        <f t="shared" si="342"/>
        <v>0</v>
      </c>
      <c r="P516" s="265"/>
      <c r="Q516" s="265"/>
      <c r="R516" s="265"/>
      <c r="S516" s="265"/>
      <c r="T516" s="265"/>
      <c r="U516" s="254"/>
      <c r="V516" s="254"/>
    </row>
    <row r="517" spans="1:22" ht="1.5" hidden="1" customHeight="1" x14ac:dyDescent="0.25">
      <c r="A517" s="254"/>
      <c r="B517" s="639" t="s">
        <v>484</v>
      </c>
      <c r="C517" s="639" t="s">
        <v>408</v>
      </c>
      <c r="D517" s="638"/>
      <c r="E517" s="642" t="s">
        <v>81</v>
      </c>
      <c r="F517" s="642"/>
      <c r="G517" s="254"/>
      <c r="H517" s="254"/>
      <c r="I517" s="263">
        <f>I518</f>
        <v>0</v>
      </c>
      <c r="J517" s="254"/>
      <c r="K517" s="254"/>
      <c r="L517" s="254"/>
      <c r="M517" s="254"/>
      <c r="N517" s="263">
        <f>N518</f>
        <v>0</v>
      </c>
      <c r="O517" s="236" t="e">
        <f t="shared" si="342"/>
        <v>#DIV/0!</v>
      </c>
      <c r="P517" s="263">
        <f t="shared" ref="P517:T517" si="355">P518</f>
        <v>0</v>
      </c>
      <c r="Q517" s="263">
        <f t="shared" si="355"/>
        <v>0</v>
      </c>
      <c r="R517" s="263">
        <f t="shared" si="355"/>
        <v>0</v>
      </c>
      <c r="S517" s="263">
        <f t="shared" si="355"/>
        <v>0</v>
      </c>
      <c r="T517" s="263">
        <f t="shared" si="355"/>
        <v>0</v>
      </c>
      <c r="U517" s="254"/>
      <c r="V517" s="254"/>
    </row>
    <row r="518" spans="1:22" ht="19.5" hidden="1" customHeight="1" x14ac:dyDescent="0.25">
      <c r="A518" s="254"/>
      <c r="B518" s="320" t="s">
        <v>484</v>
      </c>
      <c r="C518" s="320" t="s">
        <v>419</v>
      </c>
      <c r="D518" s="321"/>
      <c r="E518" s="641" t="s">
        <v>420</v>
      </c>
      <c r="F518" s="641"/>
      <c r="G518" s="254"/>
      <c r="H518" s="254"/>
      <c r="I518" s="265"/>
      <c r="J518" s="254"/>
      <c r="K518" s="254"/>
      <c r="L518" s="254"/>
      <c r="M518" s="254"/>
      <c r="N518" s="265"/>
      <c r="O518" s="236" t="e">
        <f t="shared" si="342"/>
        <v>#DIV/0!</v>
      </c>
      <c r="P518" s="265"/>
      <c r="Q518" s="265"/>
      <c r="R518" s="265"/>
      <c r="S518" s="265"/>
      <c r="T518" s="265"/>
      <c r="U518" s="254"/>
      <c r="V518" s="254"/>
    </row>
    <row r="519" spans="1:22" ht="19.5" hidden="1" customHeight="1" x14ac:dyDescent="0.25">
      <c r="A519" s="652"/>
      <c r="B519" s="639" t="s">
        <v>484</v>
      </c>
      <c r="C519" s="639" t="s">
        <v>412</v>
      </c>
      <c r="D519" s="638"/>
      <c r="E519" s="642" t="s">
        <v>413</v>
      </c>
      <c r="F519" s="642"/>
      <c r="G519" s="254"/>
      <c r="H519" s="254"/>
      <c r="I519" s="263">
        <f>SUM(I520)</f>
        <v>0</v>
      </c>
      <c r="J519" s="254"/>
      <c r="K519" s="254"/>
      <c r="L519" s="254"/>
      <c r="M519" s="254"/>
      <c r="N519" s="263">
        <f>SUM(N520)</f>
        <v>0</v>
      </c>
      <c r="O519" s="236" t="e">
        <f t="shared" si="342"/>
        <v>#DIV/0!</v>
      </c>
      <c r="P519" s="263">
        <f t="shared" ref="P519:T519" si="356">SUM(P520)</f>
        <v>0</v>
      </c>
      <c r="Q519" s="263">
        <f t="shared" si="356"/>
        <v>0</v>
      </c>
      <c r="R519" s="263">
        <f t="shared" si="356"/>
        <v>0</v>
      </c>
      <c r="S519" s="263">
        <f t="shared" si="356"/>
        <v>0</v>
      </c>
      <c r="T519" s="263">
        <f t="shared" si="356"/>
        <v>0</v>
      </c>
      <c r="U519" s="254"/>
      <c r="V519" s="254"/>
    </row>
    <row r="520" spans="1:22" ht="19.5" hidden="1" customHeight="1" x14ac:dyDescent="0.25">
      <c r="A520" s="254"/>
      <c r="B520" s="320" t="s">
        <v>484</v>
      </c>
      <c r="C520" s="320" t="s">
        <v>414</v>
      </c>
      <c r="D520" s="321"/>
      <c r="E520" s="641" t="s">
        <v>415</v>
      </c>
      <c r="F520" s="641"/>
      <c r="G520" s="254"/>
      <c r="H520" s="254"/>
      <c r="I520" s="265">
        <v>0</v>
      </c>
      <c r="J520" s="254"/>
      <c r="K520" s="254"/>
      <c r="L520" s="254"/>
      <c r="M520" s="254"/>
      <c r="N520" s="265">
        <v>0</v>
      </c>
      <c r="O520" s="236" t="e">
        <f t="shared" si="342"/>
        <v>#DIV/0!</v>
      </c>
      <c r="P520" s="265">
        <v>0</v>
      </c>
      <c r="Q520" s="265">
        <v>0</v>
      </c>
      <c r="R520" s="265">
        <v>0</v>
      </c>
      <c r="S520" s="265">
        <v>0</v>
      </c>
      <c r="T520" s="265">
        <v>0</v>
      </c>
      <c r="U520" s="254"/>
      <c r="V520" s="254"/>
    </row>
    <row r="521" spans="1:22" ht="19.5" hidden="1" customHeight="1" x14ac:dyDescent="0.25">
      <c r="A521" s="254"/>
      <c r="B521" s="635" t="s">
        <v>484</v>
      </c>
      <c r="C521" s="635" t="s">
        <v>363</v>
      </c>
      <c r="D521" s="634"/>
      <c r="E521" s="646" t="s">
        <v>66</v>
      </c>
      <c r="F521" s="646"/>
      <c r="G521" s="254"/>
      <c r="H521" s="254"/>
      <c r="I521" s="258">
        <f>I522</f>
        <v>0</v>
      </c>
      <c r="J521" s="254"/>
      <c r="K521" s="254"/>
      <c r="L521" s="254"/>
      <c r="M521" s="254"/>
      <c r="N521" s="258">
        <f>N522</f>
        <v>0</v>
      </c>
      <c r="O521" s="236" t="e">
        <f t="shared" si="342"/>
        <v>#DIV/0!</v>
      </c>
      <c r="P521" s="258">
        <f t="shared" ref="P521:T521" si="357">P522</f>
        <v>0</v>
      </c>
      <c r="Q521" s="258">
        <f t="shared" si="357"/>
        <v>0</v>
      </c>
      <c r="R521" s="258">
        <f t="shared" si="357"/>
        <v>0</v>
      </c>
      <c r="S521" s="258">
        <f t="shared" si="357"/>
        <v>0</v>
      </c>
      <c r="T521" s="258">
        <f t="shared" si="357"/>
        <v>0</v>
      </c>
      <c r="U521" s="254"/>
      <c r="V521" s="254"/>
    </row>
    <row r="522" spans="1:22" ht="19.5" hidden="1" customHeight="1" x14ac:dyDescent="0.25">
      <c r="A522" s="254"/>
      <c r="B522" s="639" t="s">
        <v>484</v>
      </c>
      <c r="C522" s="639" t="s">
        <v>364</v>
      </c>
      <c r="D522" s="638"/>
      <c r="E522" s="642" t="s">
        <v>365</v>
      </c>
      <c r="F522" s="642"/>
      <c r="G522" s="254"/>
      <c r="H522" s="254"/>
      <c r="I522" s="263">
        <f>SUM(I523)</f>
        <v>0</v>
      </c>
      <c r="J522" s="254"/>
      <c r="K522" s="254"/>
      <c r="L522" s="254"/>
      <c r="M522" s="254"/>
      <c r="N522" s="263">
        <f>SUM(N523)</f>
        <v>0</v>
      </c>
      <c r="O522" s="236" t="e">
        <f t="shared" si="342"/>
        <v>#DIV/0!</v>
      </c>
      <c r="P522" s="263">
        <f t="shared" ref="P522:T522" si="358">SUM(P523)</f>
        <v>0</v>
      </c>
      <c r="Q522" s="263">
        <f t="shared" si="358"/>
        <v>0</v>
      </c>
      <c r="R522" s="263">
        <f t="shared" si="358"/>
        <v>0</v>
      </c>
      <c r="S522" s="263">
        <f t="shared" si="358"/>
        <v>0</v>
      </c>
      <c r="T522" s="263">
        <f t="shared" si="358"/>
        <v>0</v>
      </c>
      <c r="U522" s="254"/>
      <c r="V522" s="254"/>
    </row>
    <row r="523" spans="1:22" ht="19.5" hidden="1" customHeight="1" x14ac:dyDescent="0.25">
      <c r="A523" s="254"/>
      <c r="B523" s="320" t="s">
        <v>484</v>
      </c>
      <c r="C523" s="320" t="s">
        <v>911</v>
      </c>
      <c r="D523" s="321"/>
      <c r="E523" s="641" t="s">
        <v>912</v>
      </c>
      <c r="F523" s="641"/>
      <c r="G523" s="254"/>
      <c r="H523" s="254"/>
      <c r="I523" s="265">
        <v>0</v>
      </c>
      <c r="J523" s="254"/>
      <c r="K523" s="254"/>
      <c r="L523" s="254"/>
      <c r="M523" s="254"/>
      <c r="N523" s="265">
        <v>0</v>
      </c>
      <c r="O523" s="236" t="e">
        <f t="shared" si="342"/>
        <v>#DIV/0!</v>
      </c>
      <c r="P523" s="265">
        <v>0</v>
      </c>
      <c r="Q523" s="265">
        <v>0</v>
      </c>
      <c r="R523" s="265">
        <v>0</v>
      </c>
      <c r="S523" s="265">
        <v>0</v>
      </c>
      <c r="T523" s="265">
        <v>0</v>
      </c>
      <c r="U523" s="254"/>
      <c r="V523" s="254"/>
    </row>
    <row r="524" spans="1:22" ht="11.25" hidden="1" customHeight="1" x14ac:dyDescent="0.25">
      <c r="A524" s="254"/>
      <c r="B524" s="320"/>
      <c r="C524" s="320"/>
      <c r="D524" s="321"/>
      <c r="E524" s="322"/>
      <c r="F524" s="322"/>
      <c r="G524" s="254"/>
      <c r="H524" s="254"/>
      <c r="I524" s="265"/>
      <c r="J524" s="254"/>
      <c r="K524" s="254"/>
      <c r="L524" s="254"/>
      <c r="M524" s="254"/>
      <c r="N524" s="265"/>
      <c r="O524" s="236"/>
      <c r="P524" s="265"/>
      <c r="Q524" s="265"/>
      <c r="R524" s="265"/>
      <c r="S524" s="265"/>
      <c r="T524" s="265"/>
      <c r="U524" s="254"/>
      <c r="V524" s="254"/>
    </row>
    <row r="525" spans="1:22" x14ac:dyDescent="0.25">
      <c r="A525" s="254"/>
      <c r="B525" s="635" t="s">
        <v>486</v>
      </c>
      <c r="C525" s="644"/>
      <c r="D525" s="636" t="s">
        <v>487</v>
      </c>
      <c r="E525" s="634"/>
      <c r="F525" s="634"/>
      <c r="G525" s="254"/>
      <c r="H525" s="254"/>
      <c r="I525" s="258">
        <f t="shared" ref="I525" si="359">I534+I543+I526</f>
        <v>13750000</v>
      </c>
      <c r="J525" s="254"/>
      <c r="K525" s="254"/>
      <c r="L525" s="254"/>
      <c r="M525" s="254"/>
      <c r="N525" s="258">
        <f t="shared" ref="N525:T525" si="360">N534+N543+N526</f>
        <v>10200000</v>
      </c>
      <c r="O525" s="236">
        <f t="shared" si="342"/>
        <v>74.181818181818187</v>
      </c>
      <c r="P525" s="258">
        <f t="shared" si="360"/>
        <v>0</v>
      </c>
      <c r="Q525" s="258">
        <f t="shared" si="360"/>
        <v>0</v>
      </c>
      <c r="R525" s="258">
        <f t="shared" si="360"/>
        <v>0</v>
      </c>
      <c r="S525" s="258">
        <f t="shared" si="360"/>
        <v>8000000</v>
      </c>
      <c r="T525" s="258">
        <f t="shared" si="360"/>
        <v>2200000</v>
      </c>
      <c r="U525" s="254"/>
      <c r="V525" s="254"/>
    </row>
    <row r="526" spans="1:22" ht="26.25" customHeight="1" x14ac:dyDescent="0.25">
      <c r="A526" s="254"/>
      <c r="B526" s="635" t="s">
        <v>913</v>
      </c>
      <c r="C526" s="644"/>
      <c r="D526" s="636"/>
      <c r="E526" s="649" t="s">
        <v>914</v>
      </c>
      <c r="F526" s="649" t="s">
        <v>1945</v>
      </c>
      <c r="G526" s="254"/>
      <c r="H526" s="254"/>
      <c r="I526" s="258">
        <f t="shared" ref="I526" si="361">I527</f>
        <v>4900000</v>
      </c>
      <c r="J526" s="254"/>
      <c r="K526" s="254"/>
      <c r="L526" s="254"/>
      <c r="M526" s="254"/>
      <c r="N526" s="258">
        <f t="shared" ref="N526:T526" si="362">N527</f>
        <v>4900000</v>
      </c>
      <c r="O526" s="236">
        <f t="shared" si="342"/>
        <v>100</v>
      </c>
      <c r="P526" s="258">
        <f t="shared" si="362"/>
        <v>0</v>
      </c>
      <c r="Q526" s="258">
        <f t="shared" si="362"/>
        <v>0</v>
      </c>
      <c r="R526" s="258">
        <f t="shared" si="362"/>
        <v>0</v>
      </c>
      <c r="S526" s="258">
        <f t="shared" si="362"/>
        <v>4900000</v>
      </c>
      <c r="T526" s="258">
        <f t="shared" si="362"/>
        <v>0</v>
      </c>
      <c r="U526" s="254"/>
      <c r="V526" s="254"/>
    </row>
    <row r="527" spans="1:22" hidden="1" x14ac:dyDescent="0.25">
      <c r="A527" s="254"/>
      <c r="B527" s="635" t="s">
        <v>913</v>
      </c>
      <c r="C527" s="644" t="s">
        <v>320</v>
      </c>
      <c r="D527" s="636"/>
      <c r="E527" s="636" t="s">
        <v>65</v>
      </c>
      <c r="F527" s="636"/>
      <c r="G527" s="254"/>
      <c r="H527" s="254"/>
      <c r="I527" s="258">
        <f t="shared" ref="I527" si="363">I528+I531</f>
        <v>4900000</v>
      </c>
      <c r="J527" s="254"/>
      <c r="K527" s="254"/>
      <c r="L527" s="254"/>
      <c r="M527" s="254"/>
      <c r="N527" s="258">
        <f t="shared" ref="N527:T527" si="364">N528+N531</f>
        <v>4900000</v>
      </c>
      <c r="O527" s="236">
        <f t="shared" si="342"/>
        <v>100</v>
      </c>
      <c r="P527" s="258">
        <f t="shared" si="364"/>
        <v>0</v>
      </c>
      <c r="Q527" s="258">
        <f t="shared" si="364"/>
        <v>0</v>
      </c>
      <c r="R527" s="258">
        <f t="shared" si="364"/>
        <v>0</v>
      </c>
      <c r="S527" s="258">
        <f t="shared" si="364"/>
        <v>4900000</v>
      </c>
      <c r="T527" s="258">
        <f t="shared" si="364"/>
        <v>0</v>
      </c>
      <c r="U527" s="254"/>
      <c r="V527" s="254"/>
    </row>
    <row r="528" spans="1:22" hidden="1" x14ac:dyDescent="0.25">
      <c r="A528" s="254"/>
      <c r="B528" s="639" t="s">
        <v>913</v>
      </c>
      <c r="C528" s="657" t="s">
        <v>321</v>
      </c>
      <c r="D528" s="640"/>
      <c r="E528" s="640" t="s">
        <v>322</v>
      </c>
      <c r="F528" s="640"/>
      <c r="G528" s="254"/>
      <c r="H528" s="254"/>
      <c r="I528" s="263">
        <f t="shared" ref="I528" si="365">SUM(I529:I530)</f>
        <v>4000000</v>
      </c>
      <c r="J528" s="254"/>
      <c r="K528" s="254"/>
      <c r="L528" s="254"/>
      <c r="M528" s="254"/>
      <c r="N528" s="263">
        <f t="shared" ref="N528:T528" si="366">SUM(N529:N530)</f>
        <v>4000000</v>
      </c>
      <c r="O528" s="236">
        <f t="shared" si="342"/>
        <v>100</v>
      </c>
      <c r="P528" s="263">
        <f t="shared" si="366"/>
        <v>0</v>
      </c>
      <c r="Q528" s="263">
        <f t="shared" si="366"/>
        <v>0</v>
      </c>
      <c r="R528" s="263">
        <f t="shared" si="366"/>
        <v>0</v>
      </c>
      <c r="S528" s="263">
        <f t="shared" si="366"/>
        <v>4000000</v>
      </c>
      <c r="T528" s="263">
        <f t="shared" si="366"/>
        <v>0</v>
      </c>
      <c r="U528" s="254"/>
      <c r="V528" s="254"/>
    </row>
    <row r="529" spans="1:22" hidden="1" x14ac:dyDescent="0.25">
      <c r="A529" s="254"/>
      <c r="B529" s="320" t="s">
        <v>913</v>
      </c>
      <c r="C529" s="643" t="s">
        <v>327</v>
      </c>
      <c r="D529" s="322"/>
      <c r="E529" s="322" t="s">
        <v>328</v>
      </c>
      <c r="F529" s="322"/>
      <c r="G529" s="254"/>
      <c r="H529" s="254"/>
      <c r="I529" s="265">
        <v>0</v>
      </c>
      <c r="J529" s="254"/>
      <c r="K529" s="254"/>
      <c r="L529" s="254"/>
      <c r="M529" s="254"/>
      <c r="N529" s="265">
        <v>0</v>
      </c>
      <c r="O529" s="236" t="e">
        <f t="shared" si="342"/>
        <v>#DIV/0!</v>
      </c>
      <c r="P529" s="265">
        <v>0</v>
      </c>
      <c r="Q529" s="265">
        <v>0</v>
      </c>
      <c r="R529" s="265">
        <v>0</v>
      </c>
      <c r="S529" s="265">
        <v>0</v>
      </c>
      <c r="T529" s="265">
        <v>0</v>
      </c>
      <c r="U529" s="254"/>
      <c r="V529" s="254"/>
    </row>
    <row r="530" spans="1:22" hidden="1" x14ac:dyDescent="0.25">
      <c r="A530" s="254"/>
      <c r="B530" s="320" t="s">
        <v>913</v>
      </c>
      <c r="C530" s="643" t="s">
        <v>329</v>
      </c>
      <c r="D530" s="636"/>
      <c r="E530" s="322" t="s">
        <v>330</v>
      </c>
      <c r="F530" s="322"/>
      <c r="G530" s="254"/>
      <c r="H530" s="254"/>
      <c r="I530" s="265">
        <v>4000000</v>
      </c>
      <c r="J530" s="254"/>
      <c r="K530" s="254"/>
      <c r="L530" s="254"/>
      <c r="M530" s="254"/>
      <c r="N530" s="265">
        <v>4000000</v>
      </c>
      <c r="O530" s="236">
        <f t="shared" si="342"/>
        <v>100</v>
      </c>
      <c r="P530" s="265"/>
      <c r="Q530" s="265"/>
      <c r="R530" s="265"/>
      <c r="S530" s="265">
        <v>4000000</v>
      </c>
      <c r="T530" s="265"/>
      <c r="U530" s="254"/>
      <c r="V530" s="254"/>
    </row>
    <row r="531" spans="1:22" hidden="1" x14ac:dyDescent="0.25">
      <c r="A531" s="254"/>
      <c r="B531" s="639" t="s">
        <v>913</v>
      </c>
      <c r="C531" s="657" t="s">
        <v>331</v>
      </c>
      <c r="D531" s="640"/>
      <c r="E531" s="640" t="s">
        <v>79</v>
      </c>
      <c r="F531" s="640"/>
      <c r="G531" s="254"/>
      <c r="H531" s="254"/>
      <c r="I531" s="263">
        <f t="shared" ref="I531" si="367">I532</f>
        <v>900000</v>
      </c>
      <c r="J531" s="254"/>
      <c r="K531" s="254"/>
      <c r="L531" s="254"/>
      <c r="M531" s="254"/>
      <c r="N531" s="263">
        <f t="shared" ref="N531:T531" si="368">N532</f>
        <v>900000</v>
      </c>
      <c r="O531" s="236">
        <f t="shared" si="342"/>
        <v>100</v>
      </c>
      <c r="P531" s="263">
        <f t="shared" si="368"/>
        <v>0</v>
      </c>
      <c r="Q531" s="263">
        <f t="shared" si="368"/>
        <v>0</v>
      </c>
      <c r="R531" s="263">
        <f t="shared" si="368"/>
        <v>0</v>
      </c>
      <c r="S531" s="263">
        <f t="shared" si="368"/>
        <v>900000</v>
      </c>
      <c r="T531" s="263">
        <f t="shared" si="368"/>
        <v>0</v>
      </c>
      <c r="U531" s="254"/>
      <c r="V531" s="254"/>
    </row>
    <row r="532" spans="1:22" ht="25.5" hidden="1" x14ac:dyDescent="0.25">
      <c r="A532" s="254"/>
      <c r="B532" s="320" t="s">
        <v>913</v>
      </c>
      <c r="C532" s="643" t="s">
        <v>428</v>
      </c>
      <c r="D532" s="636"/>
      <c r="E532" s="641" t="s">
        <v>429</v>
      </c>
      <c r="F532" s="641"/>
      <c r="G532" s="254"/>
      <c r="H532" s="254"/>
      <c r="I532" s="265">
        <v>900000</v>
      </c>
      <c r="J532" s="254"/>
      <c r="K532" s="254"/>
      <c r="L532" s="254"/>
      <c r="M532" s="254"/>
      <c r="N532" s="265">
        <v>900000</v>
      </c>
      <c r="O532" s="236">
        <f t="shared" si="342"/>
        <v>100</v>
      </c>
      <c r="P532" s="265"/>
      <c r="Q532" s="265"/>
      <c r="R532" s="265"/>
      <c r="S532" s="265">
        <v>900000</v>
      </c>
      <c r="T532" s="265"/>
      <c r="U532" s="254"/>
      <c r="V532" s="254"/>
    </row>
    <row r="533" spans="1:22" ht="10.5" hidden="1" customHeight="1" x14ac:dyDescent="0.25">
      <c r="A533" s="254"/>
      <c r="B533" s="635"/>
      <c r="C533" s="644"/>
      <c r="D533" s="636"/>
      <c r="E533" s="634"/>
      <c r="F533" s="634"/>
      <c r="G533" s="254"/>
      <c r="H533" s="254"/>
      <c r="I533" s="258"/>
      <c r="J533" s="254"/>
      <c r="K533" s="254"/>
      <c r="L533" s="254"/>
      <c r="M533" s="254"/>
      <c r="N533" s="258"/>
      <c r="O533" s="236"/>
      <c r="P533" s="258"/>
      <c r="Q533" s="258"/>
      <c r="R533" s="258"/>
      <c r="S533" s="258"/>
      <c r="T533" s="258"/>
      <c r="U533" s="254"/>
      <c r="V533" s="254"/>
    </row>
    <row r="534" spans="1:22" ht="36.75" customHeight="1" x14ac:dyDescent="0.25">
      <c r="A534" s="254"/>
      <c r="B534" s="635" t="s">
        <v>488</v>
      </c>
      <c r="C534" s="644"/>
      <c r="D534" s="634"/>
      <c r="E534" s="646" t="s">
        <v>489</v>
      </c>
      <c r="F534" s="646" t="s">
        <v>1946</v>
      </c>
      <c r="G534" s="254"/>
      <c r="H534" s="254"/>
      <c r="I534" s="258">
        <f t="shared" ref="I534" si="369">I535</f>
        <v>8850000</v>
      </c>
      <c r="J534" s="254"/>
      <c r="K534" s="254"/>
      <c r="L534" s="254"/>
      <c r="M534" s="254"/>
      <c r="N534" s="258">
        <f t="shared" ref="N534:T534" si="370">N535</f>
        <v>5300000</v>
      </c>
      <c r="O534" s="236">
        <f t="shared" si="342"/>
        <v>59.887005649717516</v>
      </c>
      <c r="P534" s="258">
        <f t="shared" si="370"/>
        <v>0</v>
      </c>
      <c r="Q534" s="258">
        <f t="shared" si="370"/>
        <v>0</v>
      </c>
      <c r="R534" s="258">
        <f t="shared" si="370"/>
        <v>0</v>
      </c>
      <c r="S534" s="258">
        <f t="shared" si="370"/>
        <v>3100000</v>
      </c>
      <c r="T534" s="258">
        <f t="shared" si="370"/>
        <v>2200000</v>
      </c>
      <c r="U534" s="254"/>
      <c r="V534" s="254"/>
    </row>
    <row r="535" spans="1:22" hidden="1" x14ac:dyDescent="0.25">
      <c r="A535" s="254"/>
      <c r="B535" s="635" t="s">
        <v>488</v>
      </c>
      <c r="C535" s="635" t="s">
        <v>320</v>
      </c>
      <c r="D535" s="634"/>
      <c r="E535" s="636" t="s">
        <v>65</v>
      </c>
      <c r="F535" s="636"/>
      <c r="G535" s="254"/>
      <c r="H535" s="254"/>
      <c r="I535" s="258">
        <f t="shared" ref="I535" si="371">I536+I540</f>
        <v>8850000</v>
      </c>
      <c r="J535" s="254"/>
      <c r="K535" s="254"/>
      <c r="L535" s="254"/>
      <c r="M535" s="254"/>
      <c r="N535" s="258">
        <f t="shared" ref="N535:T535" si="372">N536+N540</f>
        <v>5300000</v>
      </c>
      <c r="O535" s="236">
        <f t="shared" si="342"/>
        <v>59.887005649717516</v>
      </c>
      <c r="P535" s="258">
        <f t="shared" si="372"/>
        <v>0</v>
      </c>
      <c r="Q535" s="258">
        <f t="shared" si="372"/>
        <v>0</v>
      </c>
      <c r="R535" s="258">
        <f t="shared" si="372"/>
        <v>0</v>
      </c>
      <c r="S535" s="258">
        <f t="shared" si="372"/>
        <v>3100000</v>
      </c>
      <c r="T535" s="258">
        <f t="shared" si="372"/>
        <v>2200000</v>
      </c>
      <c r="U535" s="254"/>
      <c r="V535" s="254"/>
    </row>
    <row r="536" spans="1:22" hidden="1" x14ac:dyDescent="0.25">
      <c r="A536" s="254"/>
      <c r="B536" s="639" t="s">
        <v>488</v>
      </c>
      <c r="C536" s="639" t="s">
        <v>321</v>
      </c>
      <c r="D536" s="638"/>
      <c r="E536" s="640" t="s">
        <v>322</v>
      </c>
      <c r="F536" s="640"/>
      <c r="G536" s="254"/>
      <c r="H536" s="254"/>
      <c r="I536" s="263">
        <f>SUM(I537:I539)</f>
        <v>7850000</v>
      </c>
      <c r="J536" s="254"/>
      <c r="K536" s="254"/>
      <c r="L536" s="254"/>
      <c r="M536" s="254"/>
      <c r="N536" s="263">
        <f>SUM(N537:N539)</f>
        <v>5300000</v>
      </c>
      <c r="O536" s="236">
        <f t="shared" si="342"/>
        <v>67.515923566878982</v>
      </c>
      <c r="P536" s="263">
        <f t="shared" ref="P536:T536" si="373">SUM(P537:P539)</f>
        <v>0</v>
      </c>
      <c r="Q536" s="263">
        <f t="shared" si="373"/>
        <v>0</v>
      </c>
      <c r="R536" s="263">
        <f t="shared" si="373"/>
        <v>0</v>
      </c>
      <c r="S536" s="263">
        <f t="shared" si="373"/>
        <v>3100000</v>
      </c>
      <c r="T536" s="263">
        <f t="shared" si="373"/>
        <v>2200000</v>
      </c>
      <c r="U536" s="254"/>
      <c r="V536" s="254"/>
    </row>
    <row r="537" spans="1:22" hidden="1" x14ac:dyDescent="0.25">
      <c r="A537" s="254"/>
      <c r="B537" s="320" t="s">
        <v>488</v>
      </c>
      <c r="C537" s="320" t="s">
        <v>329</v>
      </c>
      <c r="D537" s="321"/>
      <c r="E537" s="322" t="s">
        <v>330</v>
      </c>
      <c r="F537" s="322"/>
      <c r="G537" s="254"/>
      <c r="H537" s="254"/>
      <c r="I537" s="265">
        <v>6675000</v>
      </c>
      <c r="J537" s="254"/>
      <c r="K537" s="254"/>
      <c r="L537" s="254"/>
      <c r="M537" s="254"/>
      <c r="N537" s="265">
        <v>4200000</v>
      </c>
      <c r="O537" s="236">
        <f t="shared" si="342"/>
        <v>62.921348314606739</v>
      </c>
      <c r="P537" s="265"/>
      <c r="Q537" s="265"/>
      <c r="R537" s="265"/>
      <c r="S537" s="265">
        <f>N537-T537</f>
        <v>2400000</v>
      </c>
      <c r="T537" s="265">
        <v>1800000</v>
      </c>
      <c r="U537" s="254"/>
      <c r="V537" s="254"/>
    </row>
    <row r="538" spans="1:22" hidden="1" x14ac:dyDescent="0.25">
      <c r="A538" s="254"/>
      <c r="B538" s="320" t="s">
        <v>488</v>
      </c>
      <c r="C538" s="320" t="s">
        <v>866</v>
      </c>
      <c r="D538" s="321"/>
      <c r="E538" s="322" t="s">
        <v>898</v>
      </c>
      <c r="F538" s="322"/>
      <c r="G538" s="254"/>
      <c r="H538" s="254"/>
      <c r="I538" s="265">
        <v>375000</v>
      </c>
      <c r="J538" s="254"/>
      <c r="K538" s="254"/>
      <c r="L538" s="254"/>
      <c r="M538" s="254"/>
      <c r="N538" s="265">
        <v>300000</v>
      </c>
      <c r="O538" s="236">
        <f t="shared" si="342"/>
        <v>80</v>
      </c>
      <c r="P538" s="265"/>
      <c r="Q538" s="265"/>
      <c r="R538" s="265"/>
      <c r="S538" s="265">
        <f>N538</f>
        <v>300000</v>
      </c>
      <c r="T538" s="265"/>
      <c r="U538" s="254"/>
      <c r="V538" s="254"/>
    </row>
    <row r="539" spans="1:22" ht="19.5" hidden="1" customHeight="1" x14ac:dyDescent="0.25">
      <c r="A539" s="254"/>
      <c r="B539" s="320" t="s">
        <v>488</v>
      </c>
      <c r="C539" s="320" t="s">
        <v>436</v>
      </c>
      <c r="D539" s="321"/>
      <c r="E539" s="641" t="s">
        <v>437</v>
      </c>
      <c r="F539" s="641"/>
      <c r="G539" s="254"/>
      <c r="H539" s="254"/>
      <c r="I539" s="265">
        <v>800000</v>
      </c>
      <c r="J539" s="254"/>
      <c r="K539" s="254"/>
      <c r="L539" s="254"/>
      <c r="M539" s="254"/>
      <c r="N539" s="265">
        <v>800000</v>
      </c>
      <c r="O539" s="236">
        <f t="shared" si="342"/>
        <v>100</v>
      </c>
      <c r="P539" s="265"/>
      <c r="Q539" s="265"/>
      <c r="R539" s="265"/>
      <c r="S539" s="265">
        <v>400000</v>
      </c>
      <c r="T539" s="265">
        <v>400000</v>
      </c>
      <c r="U539" s="254"/>
      <c r="V539" s="254"/>
    </row>
    <row r="540" spans="1:22" hidden="1" x14ac:dyDescent="0.25">
      <c r="A540" s="254"/>
      <c r="B540" s="639" t="s">
        <v>488</v>
      </c>
      <c r="C540" s="639" t="s">
        <v>408</v>
      </c>
      <c r="D540" s="638"/>
      <c r="E540" s="640" t="s">
        <v>81</v>
      </c>
      <c r="F540" s="640"/>
      <c r="G540" s="254"/>
      <c r="H540" s="254"/>
      <c r="I540" s="263">
        <f t="shared" ref="I540" si="374">SUM(I541:I541)</f>
        <v>1000000</v>
      </c>
      <c r="J540" s="254"/>
      <c r="K540" s="254"/>
      <c r="L540" s="254"/>
      <c r="M540" s="254"/>
      <c r="N540" s="263">
        <f t="shared" ref="N540:T540" si="375">SUM(N541:N541)</f>
        <v>0</v>
      </c>
      <c r="O540" s="236">
        <f t="shared" si="342"/>
        <v>0</v>
      </c>
      <c r="P540" s="263">
        <f t="shared" si="375"/>
        <v>0</v>
      </c>
      <c r="Q540" s="263">
        <f t="shared" si="375"/>
        <v>0</v>
      </c>
      <c r="R540" s="263">
        <f t="shared" si="375"/>
        <v>0</v>
      </c>
      <c r="S540" s="263">
        <f t="shared" si="375"/>
        <v>0</v>
      </c>
      <c r="T540" s="263">
        <f t="shared" si="375"/>
        <v>0</v>
      </c>
      <c r="U540" s="254"/>
      <c r="V540" s="254"/>
    </row>
    <row r="541" spans="1:22" hidden="1" x14ac:dyDescent="0.25">
      <c r="A541" s="254"/>
      <c r="B541" s="320" t="s">
        <v>488</v>
      </c>
      <c r="C541" s="320" t="s">
        <v>419</v>
      </c>
      <c r="D541" s="321"/>
      <c r="E541" s="322" t="s">
        <v>420</v>
      </c>
      <c r="F541" s="322"/>
      <c r="G541" s="254"/>
      <c r="H541" s="254"/>
      <c r="I541" s="265">
        <v>1000000</v>
      </c>
      <c r="J541" s="254"/>
      <c r="K541" s="254"/>
      <c r="L541" s="254"/>
      <c r="M541" s="254"/>
      <c r="N541" s="265">
        <v>0</v>
      </c>
      <c r="O541" s="236">
        <f t="shared" si="342"/>
        <v>0</v>
      </c>
      <c r="P541" s="265"/>
      <c r="Q541" s="265"/>
      <c r="R541" s="265"/>
      <c r="S541" s="265"/>
      <c r="T541" s="265"/>
      <c r="U541" s="254"/>
      <c r="V541" s="254"/>
    </row>
    <row r="542" spans="1:22" ht="13.5" hidden="1" customHeight="1" x14ac:dyDescent="0.25">
      <c r="A542" s="254"/>
      <c r="B542" s="320"/>
      <c r="C542" s="320"/>
      <c r="D542" s="321"/>
      <c r="E542" s="322"/>
      <c r="F542" s="322"/>
      <c r="G542" s="254"/>
      <c r="H542" s="254"/>
      <c r="I542" s="265"/>
      <c r="J542" s="254"/>
      <c r="K542" s="254"/>
      <c r="L542" s="254"/>
      <c r="M542" s="254"/>
      <c r="N542" s="265"/>
      <c r="O542" s="236"/>
      <c r="P542" s="265"/>
      <c r="Q542" s="265"/>
      <c r="R542" s="265"/>
      <c r="S542" s="265"/>
      <c r="T542" s="265"/>
      <c r="U542" s="254"/>
      <c r="V542" s="254"/>
    </row>
    <row r="543" spans="1:22" ht="22.5" hidden="1" x14ac:dyDescent="0.25">
      <c r="A543" s="254"/>
      <c r="B543" s="635" t="s">
        <v>490</v>
      </c>
      <c r="C543" s="644"/>
      <c r="D543" s="634"/>
      <c r="E543" s="646" t="s">
        <v>491</v>
      </c>
      <c r="F543" s="646"/>
      <c r="G543" s="254"/>
      <c r="H543" s="254"/>
      <c r="I543" s="258">
        <f t="shared" ref="I543" si="376">I544</f>
        <v>0</v>
      </c>
      <c r="J543" s="254"/>
      <c r="K543" s="254"/>
      <c r="L543" s="254"/>
      <c r="M543" s="254"/>
      <c r="N543" s="258">
        <f t="shared" ref="N543:T543" si="377">N544</f>
        <v>0</v>
      </c>
      <c r="O543" s="236" t="e">
        <f t="shared" si="342"/>
        <v>#DIV/0!</v>
      </c>
      <c r="P543" s="258">
        <f t="shared" si="377"/>
        <v>0</v>
      </c>
      <c r="Q543" s="258">
        <f t="shared" si="377"/>
        <v>0</v>
      </c>
      <c r="R543" s="258">
        <f t="shared" si="377"/>
        <v>0</v>
      </c>
      <c r="S543" s="258">
        <f t="shared" si="377"/>
        <v>0</v>
      </c>
      <c r="T543" s="258">
        <f t="shared" si="377"/>
        <v>0</v>
      </c>
      <c r="U543" s="254"/>
      <c r="V543" s="254"/>
    </row>
    <row r="544" spans="1:22" hidden="1" x14ac:dyDescent="0.25">
      <c r="A544" s="254"/>
      <c r="B544" s="635" t="s">
        <v>490</v>
      </c>
      <c r="C544" s="635" t="s">
        <v>320</v>
      </c>
      <c r="D544" s="634"/>
      <c r="E544" s="646" t="s">
        <v>65</v>
      </c>
      <c r="F544" s="646"/>
      <c r="G544" s="254"/>
      <c r="H544" s="254"/>
      <c r="I544" s="258">
        <f t="shared" ref="I544" si="378">I545+I549+I547</f>
        <v>0</v>
      </c>
      <c r="J544" s="254"/>
      <c r="K544" s="254"/>
      <c r="L544" s="254"/>
      <c r="M544" s="254"/>
      <c r="N544" s="258">
        <f t="shared" ref="N544:T544" si="379">N545+N549+N547</f>
        <v>0</v>
      </c>
      <c r="O544" s="236" t="e">
        <f t="shared" si="342"/>
        <v>#DIV/0!</v>
      </c>
      <c r="P544" s="258">
        <f t="shared" si="379"/>
        <v>0</v>
      </c>
      <c r="Q544" s="258">
        <f t="shared" si="379"/>
        <v>0</v>
      </c>
      <c r="R544" s="258">
        <f t="shared" si="379"/>
        <v>0</v>
      </c>
      <c r="S544" s="258">
        <f t="shared" si="379"/>
        <v>0</v>
      </c>
      <c r="T544" s="258">
        <f t="shared" si="379"/>
        <v>0</v>
      </c>
      <c r="U544" s="254"/>
      <c r="V544" s="254"/>
    </row>
    <row r="545" spans="1:22" hidden="1" x14ac:dyDescent="0.25">
      <c r="A545" s="254"/>
      <c r="B545" s="639" t="s">
        <v>490</v>
      </c>
      <c r="C545" s="639" t="s">
        <v>321</v>
      </c>
      <c r="D545" s="638"/>
      <c r="E545" s="642" t="s">
        <v>322</v>
      </c>
      <c r="F545" s="642"/>
      <c r="G545" s="254"/>
      <c r="H545" s="254"/>
      <c r="I545" s="263">
        <f t="shared" ref="I545" si="380">SUM(I546)</f>
        <v>0</v>
      </c>
      <c r="J545" s="254"/>
      <c r="K545" s="254"/>
      <c r="L545" s="254"/>
      <c r="M545" s="254"/>
      <c r="N545" s="263">
        <f t="shared" ref="N545:T545" si="381">SUM(N546)</f>
        <v>0</v>
      </c>
      <c r="O545" s="236" t="e">
        <f t="shared" si="342"/>
        <v>#DIV/0!</v>
      </c>
      <c r="P545" s="263">
        <f t="shared" si="381"/>
        <v>0</v>
      </c>
      <c r="Q545" s="263">
        <f t="shared" si="381"/>
        <v>0</v>
      </c>
      <c r="R545" s="263">
        <f t="shared" si="381"/>
        <v>0</v>
      </c>
      <c r="S545" s="263">
        <f t="shared" si="381"/>
        <v>0</v>
      </c>
      <c r="T545" s="263">
        <f t="shared" si="381"/>
        <v>0</v>
      </c>
      <c r="U545" s="254"/>
      <c r="V545" s="254"/>
    </row>
    <row r="546" spans="1:22" hidden="1" x14ac:dyDescent="0.25">
      <c r="A546" s="254"/>
      <c r="B546" s="320" t="s">
        <v>490</v>
      </c>
      <c r="C546" s="320" t="s">
        <v>329</v>
      </c>
      <c r="D546" s="321"/>
      <c r="E546" s="641" t="s">
        <v>330</v>
      </c>
      <c r="F546" s="641"/>
      <c r="G546" s="254"/>
      <c r="H546" s="254"/>
      <c r="I546" s="265"/>
      <c r="J546" s="254"/>
      <c r="K546" s="254"/>
      <c r="L546" s="254"/>
      <c r="M546" s="254"/>
      <c r="N546" s="265"/>
      <c r="O546" s="236" t="e">
        <f t="shared" si="342"/>
        <v>#DIV/0!</v>
      </c>
      <c r="P546" s="265"/>
      <c r="Q546" s="265"/>
      <c r="R546" s="265"/>
      <c r="S546" s="265"/>
      <c r="T546" s="265"/>
      <c r="U546" s="254"/>
      <c r="V546" s="254"/>
    </row>
    <row r="547" spans="1:22" hidden="1" x14ac:dyDescent="0.25">
      <c r="A547" s="254"/>
      <c r="B547" s="639" t="s">
        <v>490</v>
      </c>
      <c r="C547" s="639" t="s">
        <v>331</v>
      </c>
      <c r="D547" s="638"/>
      <c r="E547" s="642" t="s">
        <v>79</v>
      </c>
      <c r="F547" s="642"/>
      <c r="G547" s="254"/>
      <c r="H547" s="254"/>
      <c r="I547" s="263">
        <f t="shared" ref="I547" si="382">I548</f>
        <v>0</v>
      </c>
      <c r="J547" s="254"/>
      <c r="K547" s="254"/>
      <c r="L547" s="254"/>
      <c r="M547" s="254"/>
      <c r="N547" s="263">
        <f t="shared" ref="N547:T547" si="383">N548</f>
        <v>0</v>
      </c>
      <c r="O547" s="236" t="e">
        <f t="shared" si="342"/>
        <v>#DIV/0!</v>
      </c>
      <c r="P547" s="263">
        <f t="shared" si="383"/>
        <v>0</v>
      </c>
      <c r="Q547" s="263">
        <f t="shared" si="383"/>
        <v>0</v>
      </c>
      <c r="R547" s="263">
        <f t="shared" si="383"/>
        <v>0</v>
      </c>
      <c r="S547" s="263">
        <f t="shared" si="383"/>
        <v>0</v>
      </c>
      <c r="T547" s="263">
        <f t="shared" si="383"/>
        <v>0</v>
      </c>
      <c r="U547" s="254"/>
      <c r="V547" s="254"/>
    </row>
    <row r="548" spans="1:22" ht="25.5" hidden="1" x14ac:dyDescent="0.25">
      <c r="A548" s="254"/>
      <c r="B548" s="320" t="s">
        <v>490</v>
      </c>
      <c r="C548" s="320" t="s">
        <v>428</v>
      </c>
      <c r="D548" s="321"/>
      <c r="E548" s="641" t="s">
        <v>429</v>
      </c>
      <c r="F548" s="641"/>
      <c r="G548" s="254"/>
      <c r="H548" s="254"/>
      <c r="I548" s="265"/>
      <c r="J548" s="254"/>
      <c r="K548" s="254"/>
      <c r="L548" s="254"/>
      <c r="M548" s="254"/>
      <c r="N548" s="265"/>
      <c r="O548" s="236" t="e">
        <f t="shared" si="342"/>
        <v>#DIV/0!</v>
      </c>
      <c r="P548" s="265"/>
      <c r="Q548" s="265"/>
      <c r="R548" s="265"/>
      <c r="S548" s="265"/>
      <c r="T548" s="265"/>
      <c r="U548" s="254"/>
      <c r="V548" s="254"/>
    </row>
    <row r="549" spans="1:22" hidden="1" x14ac:dyDescent="0.25">
      <c r="A549" s="254"/>
      <c r="B549" s="639" t="s">
        <v>490</v>
      </c>
      <c r="C549" s="639" t="s">
        <v>408</v>
      </c>
      <c r="D549" s="638"/>
      <c r="E549" s="642" t="s">
        <v>81</v>
      </c>
      <c r="F549" s="642"/>
      <c r="G549" s="254"/>
      <c r="H549" s="254"/>
      <c r="I549" s="263">
        <f t="shared" ref="I549" si="384">SUM(I550)</f>
        <v>0</v>
      </c>
      <c r="J549" s="254"/>
      <c r="K549" s="254"/>
      <c r="L549" s="254"/>
      <c r="M549" s="254"/>
      <c r="N549" s="263">
        <f t="shared" ref="N549:T549" si="385">SUM(N550)</f>
        <v>0</v>
      </c>
      <c r="O549" s="236" t="e">
        <f t="shared" si="342"/>
        <v>#DIV/0!</v>
      </c>
      <c r="P549" s="263">
        <f t="shared" si="385"/>
        <v>0</v>
      </c>
      <c r="Q549" s="263">
        <f t="shared" si="385"/>
        <v>0</v>
      </c>
      <c r="R549" s="263">
        <f t="shared" si="385"/>
        <v>0</v>
      </c>
      <c r="S549" s="263">
        <f t="shared" si="385"/>
        <v>0</v>
      </c>
      <c r="T549" s="263">
        <f t="shared" si="385"/>
        <v>0</v>
      </c>
      <c r="U549" s="254"/>
      <c r="V549" s="254"/>
    </row>
    <row r="550" spans="1:22" hidden="1" x14ac:dyDescent="0.25">
      <c r="A550" s="254"/>
      <c r="B550" s="320" t="s">
        <v>490</v>
      </c>
      <c r="C550" s="320" t="s">
        <v>419</v>
      </c>
      <c r="D550" s="321"/>
      <c r="E550" s="641" t="s">
        <v>420</v>
      </c>
      <c r="F550" s="641"/>
      <c r="G550" s="254"/>
      <c r="H550" s="254"/>
      <c r="I550" s="265"/>
      <c r="J550" s="254"/>
      <c r="K550" s="254"/>
      <c r="L550" s="254"/>
      <c r="M550" s="254"/>
      <c r="N550" s="265"/>
      <c r="O550" s="236" t="e">
        <f t="shared" si="342"/>
        <v>#DIV/0!</v>
      </c>
      <c r="P550" s="265"/>
      <c r="Q550" s="265"/>
      <c r="R550" s="265"/>
      <c r="S550" s="265"/>
      <c r="T550" s="265"/>
      <c r="U550" s="254"/>
      <c r="V550" s="254"/>
    </row>
    <row r="551" spans="1:22" hidden="1" x14ac:dyDescent="0.25">
      <c r="A551" s="254"/>
      <c r="B551" s="320"/>
      <c r="C551" s="320"/>
      <c r="D551" s="321"/>
      <c r="E551" s="641"/>
      <c r="F551" s="641"/>
      <c r="G551" s="254"/>
      <c r="H551" s="254"/>
      <c r="I551" s="265"/>
      <c r="J551" s="254"/>
      <c r="K551" s="254"/>
      <c r="L551" s="254"/>
      <c r="M551" s="254"/>
      <c r="N551" s="265"/>
      <c r="O551" s="236"/>
      <c r="P551" s="265"/>
      <c r="Q551" s="265"/>
      <c r="R551" s="265"/>
      <c r="S551" s="265"/>
      <c r="T551" s="265"/>
      <c r="U551" s="254"/>
      <c r="V551" s="254"/>
    </row>
    <row r="552" spans="1:22" x14ac:dyDescent="0.25">
      <c r="A552" s="254"/>
      <c r="B552" s="635" t="s">
        <v>492</v>
      </c>
      <c r="C552" s="644"/>
      <c r="D552" s="636" t="s">
        <v>493</v>
      </c>
      <c r="E552" s="634"/>
      <c r="F552" s="634"/>
      <c r="G552" s="254"/>
      <c r="H552" s="254"/>
      <c r="I552" s="258">
        <f>I553+I561+I568</f>
        <v>5972500</v>
      </c>
      <c r="J552" s="254"/>
      <c r="K552" s="254"/>
      <c r="L552" s="254"/>
      <c r="M552" s="254"/>
      <c r="N552" s="258">
        <f>N553+N561+N568</f>
        <v>5972500</v>
      </c>
      <c r="O552" s="236">
        <f t="shared" si="342"/>
        <v>100</v>
      </c>
      <c r="P552" s="258">
        <f t="shared" ref="P552:T552" si="386">P553+P561+P568</f>
        <v>0</v>
      </c>
      <c r="Q552" s="258">
        <f t="shared" si="386"/>
        <v>4800000</v>
      </c>
      <c r="R552" s="258">
        <f t="shared" si="386"/>
        <v>0</v>
      </c>
      <c r="S552" s="258">
        <f t="shared" si="386"/>
        <v>0</v>
      </c>
      <c r="T552" s="258">
        <f t="shared" si="386"/>
        <v>1172500</v>
      </c>
      <c r="U552" s="254"/>
      <c r="V552" s="254"/>
    </row>
    <row r="553" spans="1:22" ht="33.75" hidden="1" x14ac:dyDescent="0.25">
      <c r="A553" s="254"/>
      <c r="B553" s="548" t="s">
        <v>915</v>
      </c>
      <c r="C553" s="548"/>
      <c r="D553" s="549"/>
      <c r="E553" s="646" t="s">
        <v>916</v>
      </c>
      <c r="F553" s="646"/>
      <c r="G553" s="254"/>
      <c r="H553" s="254"/>
      <c r="I553" s="317">
        <f t="shared" ref="I553" si="387">I554+I557</f>
        <v>0</v>
      </c>
      <c r="J553" s="254"/>
      <c r="K553" s="254"/>
      <c r="L553" s="254"/>
      <c r="M553" s="254"/>
      <c r="N553" s="317">
        <f t="shared" ref="N553:T553" si="388">N554+N557</f>
        <v>0</v>
      </c>
      <c r="O553" s="236"/>
      <c r="P553" s="317">
        <f t="shared" si="388"/>
        <v>0</v>
      </c>
      <c r="Q553" s="317">
        <f t="shared" si="388"/>
        <v>0</v>
      </c>
      <c r="R553" s="317">
        <f t="shared" si="388"/>
        <v>0</v>
      </c>
      <c r="S553" s="317">
        <f t="shared" si="388"/>
        <v>0</v>
      </c>
      <c r="T553" s="317">
        <f t="shared" si="388"/>
        <v>0</v>
      </c>
      <c r="U553" s="254"/>
      <c r="V553" s="254"/>
    </row>
    <row r="554" spans="1:22" hidden="1" x14ac:dyDescent="0.25">
      <c r="A554" s="254"/>
      <c r="B554" s="548" t="s">
        <v>915</v>
      </c>
      <c r="C554" s="635" t="s">
        <v>320</v>
      </c>
      <c r="D554" s="549"/>
      <c r="E554" s="646" t="s">
        <v>65</v>
      </c>
      <c r="F554" s="646"/>
      <c r="G554" s="254"/>
      <c r="H554" s="254"/>
      <c r="I554" s="317">
        <f t="shared" ref="I554:I555" si="389">I555</f>
        <v>0</v>
      </c>
      <c r="J554" s="254"/>
      <c r="K554" s="254"/>
      <c r="L554" s="254"/>
      <c r="M554" s="254"/>
      <c r="N554" s="317">
        <f t="shared" ref="N554:T555" si="390">N555</f>
        <v>0</v>
      </c>
      <c r="O554" s="236"/>
      <c r="P554" s="317">
        <f t="shared" si="390"/>
        <v>0</v>
      </c>
      <c r="Q554" s="317">
        <f t="shared" si="390"/>
        <v>0</v>
      </c>
      <c r="R554" s="317">
        <f t="shared" si="390"/>
        <v>0</v>
      </c>
      <c r="S554" s="317">
        <f t="shared" si="390"/>
        <v>0</v>
      </c>
      <c r="T554" s="317">
        <f t="shared" si="390"/>
        <v>0</v>
      </c>
      <c r="U554" s="254"/>
      <c r="V554" s="254"/>
    </row>
    <row r="555" spans="1:22" ht="25.5" hidden="1" x14ac:dyDescent="0.25">
      <c r="A555" s="254"/>
      <c r="B555" s="658" t="s">
        <v>915</v>
      </c>
      <c r="C555" s="639" t="s">
        <v>412</v>
      </c>
      <c r="D555" s="656"/>
      <c r="E555" s="642" t="s">
        <v>413</v>
      </c>
      <c r="F555" s="642"/>
      <c r="G555" s="254"/>
      <c r="H555" s="254"/>
      <c r="I555" s="309">
        <f t="shared" si="389"/>
        <v>0</v>
      </c>
      <c r="J555" s="254"/>
      <c r="K555" s="254"/>
      <c r="L555" s="254"/>
      <c r="M555" s="254"/>
      <c r="N555" s="309">
        <f t="shared" si="390"/>
        <v>0</v>
      </c>
      <c r="O555" s="236"/>
      <c r="P555" s="309">
        <f t="shared" si="390"/>
        <v>0</v>
      </c>
      <c r="Q555" s="309">
        <f t="shared" si="390"/>
        <v>0</v>
      </c>
      <c r="R555" s="309">
        <f t="shared" si="390"/>
        <v>0</v>
      </c>
      <c r="S555" s="309">
        <f t="shared" si="390"/>
        <v>0</v>
      </c>
      <c r="T555" s="309">
        <f t="shared" si="390"/>
        <v>0</v>
      </c>
      <c r="U555" s="254"/>
      <c r="V555" s="254"/>
    </row>
    <row r="556" spans="1:22" ht="25.5" hidden="1" x14ac:dyDescent="0.25">
      <c r="A556" s="254"/>
      <c r="B556" s="650" t="s">
        <v>915</v>
      </c>
      <c r="C556" s="650" t="s">
        <v>414</v>
      </c>
      <c r="D556" s="651"/>
      <c r="E556" s="641" t="s">
        <v>415</v>
      </c>
      <c r="F556" s="641"/>
      <c r="G556" s="254"/>
      <c r="H556" s="254"/>
      <c r="I556" s="302">
        <v>0</v>
      </c>
      <c r="J556" s="254"/>
      <c r="K556" s="254"/>
      <c r="L556" s="254"/>
      <c r="M556" s="254"/>
      <c r="N556" s="302">
        <v>0</v>
      </c>
      <c r="O556" s="236"/>
      <c r="P556" s="302">
        <v>0</v>
      </c>
      <c r="Q556" s="302">
        <v>0</v>
      </c>
      <c r="R556" s="302">
        <v>0</v>
      </c>
      <c r="S556" s="302">
        <v>0</v>
      </c>
      <c r="T556" s="302">
        <v>0</v>
      </c>
      <c r="U556" s="254"/>
      <c r="V556" s="254"/>
    </row>
    <row r="557" spans="1:22" hidden="1" x14ac:dyDescent="0.25">
      <c r="A557" s="254"/>
      <c r="B557" s="548" t="s">
        <v>915</v>
      </c>
      <c r="C557" s="635" t="s">
        <v>363</v>
      </c>
      <c r="D557" s="549"/>
      <c r="E557" s="646" t="s">
        <v>66</v>
      </c>
      <c r="F557" s="646"/>
      <c r="G557" s="254"/>
      <c r="H557" s="254"/>
      <c r="I557" s="319">
        <f t="shared" ref="I557:I558" si="391">I558</f>
        <v>0</v>
      </c>
      <c r="J557" s="254"/>
      <c r="K557" s="254"/>
      <c r="L557" s="254"/>
      <c r="M557" s="254"/>
      <c r="N557" s="319">
        <f t="shared" ref="N557:T558" si="392">N558</f>
        <v>0</v>
      </c>
      <c r="O557" s="236"/>
      <c r="P557" s="319">
        <f t="shared" si="392"/>
        <v>0</v>
      </c>
      <c r="Q557" s="319">
        <f t="shared" si="392"/>
        <v>0</v>
      </c>
      <c r="R557" s="319">
        <f t="shared" si="392"/>
        <v>0</v>
      </c>
      <c r="S557" s="319">
        <f t="shared" si="392"/>
        <v>0</v>
      </c>
      <c r="T557" s="319">
        <f t="shared" si="392"/>
        <v>0</v>
      </c>
      <c r="U557" s="254"/>
      <c r="V557" s="254"/>
    </row>
    <row r="558" spans="1:22" ht="25.5" hidden="1" x14ac:dyDescent="0.25">
      <c r="A558" s="254"/>
      <c r="B558" s="658" t="s">
        <v>915</v>
      </c>
      <c r="C558" s="639" t="s">
        <v>364</v>
      </c>
      <c r="D558" s="656"/>
      <c r="E558" s="642" t="s">
        <v>917</v>
      </c>
      <c r="F558" s="642"/>
      <c r="G558" s="254"/>
      <c r="H558" s="254"/>
      <c r="I558" s="309">
        <f t="shared" si="391"/>
        <v>0</v>
      </c>
      <c r="J558" s="254"/>
      <c r="K558" s="254"/>
      <c r="L558" s="254"/>
      <c r="M558" s="254"/>
      <c r="N558" s="309">
        <f t="shared" si="392"/>
        <v>0</v>
      </c>
      <c r="O558" s="236"/>
      <c r="P558" s="309">
        <f t="shared" si="392"/>
        <v>0</v>
      </c>
      <c r="Q558" s="309">
        <f t="shared" si="392"/>
        <v>0</v>
      </c>
      <c r="R558" s="309">
        <f t="shared" si="392"/>
        <v>0</v>
      </c>
      <c r="S558" s="309">
        <f t="shared" si="392"/>
        <v>0</v>
      </c>
      <c r="T558" s="309">
        <f t="shared" si="392"/>
        <v>0</v>
      </c>
      <c r="U558" s="254"/>
      <c r="V558" s="254"/>
    </row>
    <row r="559" spans="1:22" ht="25.5" hidden="1" x14ac:dyDescent="0.25">
      <c r="A559" s="254"/>
      <c r="B559" s="650" t="s">
        <v>915</v>
      </c>
      <c r="C559" s="650" t="s">
        <v>918</v>
      </c>
      <c r="D559" s="651"/>
      <c r="E559" s="641" t="s">
        <v>919</v>
      </c>
      <c r="F559" s="641"/>
      <c r="G559" s="254"/>
      <c r="H559" s="254"/>
      <c r="I559" s="302">
        <v>0</v>
      </c>
      <c r="J559" s="254"/>
      <c r="K559" s="254"/>
      <c r="L559" s="254"/>
      <c r="M559" s="254"/>
      <c r="N559" s="302">
        <v>0</v>
      </c>
      <c r="O559" s="236"/>
      <c r="P559" s="302">
        <v>0</v>
      </c>
      <c r="Q559" s="302">
        <v>0</v>
      </c>
      <c r="R559" s="302">
        <v>0</v>
      </c>
      <c r="S559" s="302">
        <v>0</v>
      </c>
      <c r="T559" s="302">
        <v>0</v>
      </c>
      <c r="U559" s="254"/>
      <c r="V559" s="254"/>
    </row>
    <row r="560" spans="1:22" hidden="1" x14ac:dyDescent="0.25">
      <c r="A560" s="254"/>
      <c r="B560" s="650"/>
      <c r="C560" s="650"/>
      <c r="D560" s="651"/>
      <c r="E560" s="641"/>
      <c r="F560" s="641"/>
      <c r="G560" s="254"/>
      <c r="H560" s="254"/>
      <c r="I560" s="302"/>
      <c r="J560" s="254"/>
      <c r="K560" s="254"/>
      <c r="L560" s="254"/>
      <c r="M560" s="254"/>
      <c r="N560" s="302"/>
      <c r="O560" s="236"/>
      <c r="P560" s="302"/>
      <c r="Q560" s="302"/>
      <c r="R560" s="302"/>
      <c r="S560" s="302"/>
      <c r="T560" s="302"/>
      <c r="U560" s="254"/>
      <c r="V560" s="254"/>
    </row>
    <row r="561" spans="1:22" ht="26.25" customHeight="1" x14ac:dyDescent="0.25">
      <c r="A561" s="254"/>
      <c r="B561" s="548" t="s">
        <v>494</v>
      </c>
      <c r="C561" s="644"/>
      <c r="D561" s="634"/>
      <c r="E561" s="646" t="s">
        <v>928</v>
      </c>
      <c r="F561" s="646" t="s">
        <v>1947</v>
      </c>
      <c r="G561" s="254"/>
      <c r="H561" s="254"/>
      <c r="I561" s="258">
        <f>I562</f>
        <v>4800000</v>
      </c>
      <c r="J561" s="254"/>
      <c r="K561" s="254"/>
      <c r="L561" s="254"/>
      <c r="M561" s="254"/>
      <c r="N561" s="258">
        <f>N562</f>
        <v>4800000</v>
      </c>
      <c r="O561" s="236">
        <f t="shared" ref="O561:O695" si="393">N561/I561*100</f>
        <v>100</v>
      </c>
      <c r="P561" s="258">
        <f t="shared" ref="P561:T561" si="394">P562</f>
        <v>0</v>
      </c>
      <c r="Q561" s="258">
        <f t="shared" si="394"/>
        <v>4800000</v>
      </c>
      <c r="R561" s="258">
        <f t="shared" si="394"/>
        <v>0</v>
      </c>
      <c r="S561" s="258">
        <f t="shared" si="394"/>
        <v>0</v>
      </c>
      <c r="T561" s="258">
        <f t="shared" si="394"/>
        <v>0</v>
      </c>
      <c r="U561" s="254"/>
      <c r="V561" s="254"/>
    </row>
    <row r="562" spans="1:22" hidden="1" x14ac:dyDescent="0.25">
      <c r="A562" s="254"/>
      <c r="B562" s="548" t="s">
        <v>494</v>
      </c>
      <c r="C562" s="635" t="s">
        <v>320</v>
      </c>
      <c r="D562" s="634"/>
      <c r="E562" s="646" t="s">
        <v>65</v>
      </c>
      <c r="F562" s="646"/>
      <c r="G562" s="254"/>
      <c r="H562" s="254"/>
      <c r="I562" s="258">
        <f>I563+I565</f>
        <v>4800000</v>
      </c>
      <c r="J562" s="254"/>
      <c r="K562" s="254"/>
      <c r="L562" s="254"/>
      <c r="M562" s="254"/>
      <c r="N562" s="258">
        <f>N563+N565</f>
        <v>4800000</v>
      </c>
      <c r="O562" s="236">
        <f t="shared" si="393"/>
        <v>100</v>
      </c>
      <c r="P562" s="258">
        <f t="shared" ref="P562:T562" si="395">P563+P565</f>
        <v>0</v>
      </c>
      <c r="Q562" s="258">
        <f t="shared" si="395"/>
        <v>4800000</v>
      </c>
      <c r="R562" s="258">
        <f t="shared" si="395"/>
        <v>0</v>
      </c>
      <c r="S562" s="258">
        <f t="shared" si="395"/>
        <v>0</v>
      </c>
      <c r="T562" s="258">
        <f t="shared" si="395"/>
        <v>0</v>
      </c>
      <c r="U562" s="254"/>
      <c r="V562" s="254"/>
    </row>
    <row r="563" spans="1:22" hidden="1" x14ac:dyDescent="0.25">
      <c r="A563" s="254"/>
      <c r="B563" s="658" t="s">
        <v>494</v>
      </c>
      <c r="C563" s="639" t="s">
        <v>321</v>
      </c>
      <c r="D563" s="638"/>
      <c r="E563" s="642" t="s">
        <v>322</v>
      </c>
      <c r="F563" s="642"/>
      <c r="G563" s="254"/>
      <c r="H563" s="254"/>
      <c r="I563" s="263">
        <f>SUM(I564)</f>
        <v>0</v>
      </c>
      <c r="J563" s="254"/>
      <c r="K563" s="254"/>
      <c r="L563" s="254"/>
      <c r="M563" s="254"/>
      <c r="N563" s="263">
        <f>SUM(N564)</f>
        <v>0</v>
      </c>
      <c r="O563" s="236" t="e">
        <f t="shared" si="393"/>
        <v>#DIV/0!</v>
      </c>
      <c r="P563" s="263">
        <f t="shared" ref="P563:T563" si="396">SUM(P564)</f>
        <v>0</v>
      </c>
      <c r="Q563" s="263">
        <f t="shared" si="396"/>
        <v>0</v>
      </c>
      <c r="R563" s="263">
        <f t="shared" si="396"/>
        <v>0</v>
      </c>
      <c r="S563" s="263">
        <f t="shared" si="396"/>
        <v>0</v>
      </c>
      <c r="T563" s="263">
        <f t="shared" si="396"/>
        <v>0</v>
      </c>
      <c r="U563" s="254"/>
      <c r="V563" s="254"/>
    </row>
    <row r="564" spans="1:22" hidden="1" x14ac:dyDescent="0.25">
      <c r="A564" s="254"/>
      <c r="B564" s="650" t="s">
        <v>494</v>
      </c>
      <c r="C564" s="320" t="s">
        <v>327</v>
      </c>
      <c r="D564" s="321"/>
      <c r="E564" s="641" t="s">
        <v>328</v>
      </c>
      <c r="F564" s="641"/>
      <c r="G564" s="254"/>
      <c r="H564" s="254"/>
      <c r="I564" s="265"/>
      <c r="J564" s="254"/>
      <c r="K564" s="254"/>
      <c r="L564" s="254"/>
      <c r="M564" s="254"/>
      <c r="N564" s="265"/>
      <c r="O564" s="236" t="e">
        <f t="shared" si="393"/>
        <v>#DIV/0!</v>
      </c>
      <c r="P564" s="265"/>
      <c r="Q564" s="265"/>
      <c r="R564" s="265"/>
      <c r="S564" s="265"/>
      <c r="T564" s="265"/>
      <c r="U564" s="254"/>
      <c r="V564" s="254"/>
    </row>
    <row r="565" spans="1:22" hidden="1" x14ac:dyDescent="0.25">
      <c r="A565" s="254"/>
      <c r="B565" s="658" t="s">
        <v>494</v>
      </c>
      <c r="C565" s="639" t="s">
        <v>331</v>
      </c>
      <c r="D565" s="638"/>
      <c r="E565" s="642" t="s">
        <v>79</v>
      </c>
      <c r="F565" s="642"/>
      <c r="G565" s="254"/>
      <c r="H565" s="254"/>
      <c r="I565" s="263">
        <f>I566</f>
        <v>4800000</v>
      </c>
      <c r="J565" s="254"/>
      <c r="K565" s="254"/>
      <c r="L565" s="254"/>
      <c r="M565" s="254"/>
      <c r="N565" s="263">
        <f>N566</f>
        <v>4800000</v>
      </c>
      <c r="O565" s="236">
        <f t="shared" si="393"/>
        <v>100</v>
      </c>
      <c r="P565" s="263">
        <f t="shared" ref="P565:T565" si="397">P566</f>
        <v>0</v>
      </c>
      <c r="Q565" s="263">
        <f t="shared" si="397"/>
        <v>4800000</v>
      </c>
      <c r="R565" s="263">
        <f t="shared" si="397"/>
        <v>0</v>
      </c>
      <c r="S565" s="263">
        <f t="shared" si="397"/>
        <v>0</v>
      </c>
      <c r="T565" s="263">
        <f t="shared" si="397"/>
        <v>0</v>
      </c>
      <c r="U565" s="254"/>
      <c r="V565" s="254"/>
    </row>
    <row r="566" spans="1:22" ht="25.5" hidden="1" x14ac:dyDescent="0.25">
      <c r="A566" s="254"/>
      <c r="B566" s="650" t="s">
        <v>494</v>
      </c>
      <c r="C566" s="320" t="s">
        <v>428</v>
      </c>
      <c r="D566" s="321"/>
      <c r="E566" s="641" t="s">
        <v>429</v>
      </c>
      <c r="F566" s="641"/>
      <c r="G566" s="254"/>
      <c r="H566" s="254"/>
      <c r="I566" s="265">
        <v>4800000</v>
      </c>
      <c r="J566" s="254"/>
      <c r="K566" s="254"/>
      <c r="L566" s="254"/>
      <c r="M566" s="254"/>
      <c r="N566" s="265">
        <v>4800000</v>
      </c>
      <c r="O566" s="236">
        <f t="shared" si="393"/>
        <v>100</v>
      </c>
      <c r="P566" s="265"/>
      <c r="Q566" s="265">
        <v>4800000</v>
      </c>
      <c r="R566" s="265"/>
      <c r="S566" s="265"/>
      <c r="T566" s="265"/>
      <c r="U566" s="254"/>
      <c r="V566" s="254"/>
    </row>
    <row r="567" spans="1:22" hidden="1" x14ac:dyDescent="0.25">
      <c r="A567" s="254"/>
      <c r="B567" s="650"/>
      <c r="C567" s="650"/>
      <c r="D567" s="651"/>
      <c r="E567" s="641"/>
      <c r="F567" s="641"/>
      <c r="G567" s="254"/>
      <c r="H567" s="254"/>
      <c r="I567" s="302"/>
      <c r="J567" s="254"/>
      <c r="K567" s="254"/>
      <c r="L567" s="254"/>
      <c r="M567" s="254"/>
      <c r="N567" s="302"/>
      <c r="O567" s="236"/>
      <c r="P567" s="302"/>
      <c r="Q567" s="302"/>
      <c r="R567" s="302"/>
      <c r="S567" s="302"/>
      <c r="T567" s="302"/>
      <c r="U567" s="254"/>
      <c r="V567" s="254"/>
    </row>
    <row r="568" spans="1:22" ht="21.75" customHeight="1" x14ac:dyDescent="0.25">
      <c r="A568" s="254"/>
      <c r="B568" s="635" t="s">
        <v>495</v>
      </c>
      <c r="C568" s="644"/>
      <c r="D568" s="634"/>
      <c r="E568" s="646" t="s">
        <v>496</v>
      </c>
      <c r="F568" s="646" t="s">
        <v>1948</v>
      </c>
      <c r="G568" s="254"/>
      <c r="H568" s="254"/>
      <c r="I568" s="258">
        <f t="shared" ref="I568:I569" si="398">I569</f>
        <v>1172500</v>
      </c>
      <c r="J568" s="254"/>
      <c r="K568" s="254"/>
      <c r="L568" s="254"/>
      <c r="M568" s="254"/>
      <c r="N568" s="258">
        <f t="shared" ref="N568:T569" si="399">N569</f>
        <v>1172500</v>
      </c>
      <c r="O568" s="236">
        <f t="shared" si="393"/>
        <v>100</v>
      </c>
      <c r="P568" s="258">
        <f t="shared" si="399"/>
        <v>0</v>
      </c>
      <c r="Q568" s="258">
        <f t="shared" si="399"/>
        <v>0</v>
      </c>
      <c r="R568" s="258">
        <f t="shared" si="399"/>
        <v>0</v>
      </c>
      <c r="S568" s="258">
        <f t="shared" si="399"/>
        <v>0</v>
      </c>
      <c r="T568" s="258">
        <f t="shared" si="399"/>
        <v>1172500</v>
      </c>
      <c r="U568" s="254"/>
      <c r="V568" s="254"/>
    </row>
    <row r="569" spans="1:22" hidden="1" x14ac:dyDescent="0.25">
      <c r="A569" s="254"/>
      <c r="B569" s="635" t="s">
        <v>495</v>
      </c>
      <c r="C569" s="635" t="s">
        <v>320</v>
      </c>
      <c r="D569" s="634"/>
      <c r="E569" s="646" t="s">
        <v>65</v>
      </c>
      <c r="F569" s="646"/>
      <c r="G569" s="254"/>
      <c r="H569" s="254"/>
      <c r="I569" s="258">
        <f t="shared" si="398"/>
        <v>1172500</v>
      </c>
      <c r="J569" s="254"/>
      <c r="K569" s="254"/>
      <c r="L569" s="254"/>
      <c r="M569" s="254"/>
      <c r="N569" s="258">
        <f t="shared" si="399"/>
        <v>1172500</v>
      </c>
      <c r="O569" s="236">
        <f t="shared" si="393"/>
        <v>100</v>
      </c>
      <c r="P569" s="258">
        <f t="shared" si="399"/>
        <v>0</v>
      </c>
      <c r="Q569" s="258">
        <f t="shared" si="399"/>
        <v>0</v>
      </c>
      <c r="R569" s="258">
        <f t="shared" si="399"/>
        <v>0</v>
      </c>
      <c r="S569" s="258">
        <f t="shared" si="399"/>
        <v>0</v>
      </c>
      <c r="T569" s="258">
        <f t="shared" si="399"/>
        <v>1172500</v>
      </c>
      <c r="U569" s="254"/>
      <c r="V569" s="254"/>
    </row>
    <row r="570" spans="1:22" hidden="1" x14ac:dyDescent="0.25">
      <c r="A570" s="254"/>
      <c r="B570" s="639" t="s">
        <v>495</v>
      </c>
      <c r="C570" s="639" t="s">
        <v>321</v>
      </c>
      <c r="D570" s="638"/>
      <c r="E570" s="642" t="s">
        <v>322</v>
      </c>
      <c r="F570" s="642"/>
      <c r="G570" s="254"/>
      <c r="H570" s="254"/>
      <c r="I570" s="263">
        <f t="shared" ref="I570" si="400">SUM(I571:I573)</f>
        <v>1172500</v>
      </c>
      <c r="J570" s="254"/>
      <c r="K570" s="254"/>
      <c r="L570" s="254"/>
      <c r="M570" s="254"/>
      <c r="N570" s="263">
        <f t="shared" ref="N570:T570" si="401">SUM(N571:N573)</f>
        <v>1172500</v>
      </c>
      <c r="O570" s="236">
        <f t="shared" si="393"/>
        <v>100</v>
      </c>
      <c r="P570" s="263">
        <f t="shared" si="401"/>
        <v>0</v>
      </c>
      <c r="Q570" s="263">
        <f t="shared" si="401"/>
        <v>0</v>
      </c>
      <c r="R570" s="263">
        <f t="shared" si="401"/>
        <v>0</v>
      </c>
      <c r="S570" s="263">
        <f t="shared" si="401"/>
        <v>0</v>
      </c>
      <c r="T570" s="263">
        <f t="shared" si="401"/>
        <v>1172500</v>
      </c>
      <c r="U570" s="254"/>
      <c r="V570" s="254"/>
    </row>
    <row r="571" spans="1:22" hidden="1" x14ac:dyDescent="0.25">
      <c r="A571" s="254"/>
      <c r="B571" s="320" t="s">
        <v>495</v>
      </c>
      <c r="C571" s="320" t="s">
        <v>323</v>
      </c>
      <c r="D571" s="321"/>
      <c r="E571" s="641" t="s">
        <v>324</v>
      </c>
      <c r="F571" s="641"/>
      <c r="G571" s="254"/>
      <c r="H571" s="254"/>
      <c r="I571" s="265">
        <v>50000</v>
      </c>
      <c r="J571" s="254"/>
      <c r="K571" s="254"/>
      <c r="L571" s="254"/>
      <c r="M571" s="254"/>
      <c r="N571" s="265">
        <v>50000</v>
      </c>
      <c r="O571" s="236">
        <f t="shared" si="393"/>
        <v>100</v>
      </c>
      <c r="P571" s="265"/>
      <c r="Q571" s="265"/>
      <c r="R571" s="265"/>
      <c r="S571" s="265"/>
      <c r="T571" s="265">
        <v>50000</v>
      </c>
      <c r="U571" s="254"/>
      <c r="V571" s="254"/>
    </row>
    <row r="572" spans="1:22" hidden="1" x14ac:dyDescent="0.25">
      <c r="A572" s="254"/>
      <c r="B572" s="320" t="s">
        <v>495</v>
      </c>
      <c r="C572" s="320" t="s">
        <v>327</v>
      </c>
      <c r="D572" s="321"/>
      <c r="E572" s="641" t="s">
        <v>328</v>
      </c>
      <c r="F572" s="641"/>
      <c r="G572" s="254"/>
      <c r="H572" s="254"/>
      <c r="I572" s="265">
        <v>50000</v>
      </c>
      <c r="J572" s="254"/>
      <c r="K572" s="254"/>
      <c r="L572" s="254"/>
      <c r="M572" s="254"/>
      <c r="N572" s="265">
        <v>50000</v>
      </c>
      <c r="O572" s="236">
        <f t="shared" si="393"/>
        <v>100</v>
      </c>
      <c r="P572" s="265"/>
      <c r="Q572" s="265"/>
      <c r="R572" s="265"/>
      <c r="S572" s="265"/>
      <c r="T572" s="265">
        <v>50000</v>
      </c>
      <c r="U572" s="254"/>
      <c r="V572" s="254"/>
    </row>
    <row r="573" spans="1:22" hidden="1" x14ac:dyDescent="0.25">
      <c r="A573" s="254"/>
      <c r="B573" s="320" t="s">
        <v>495</v>
      </c>
      <c r="C573" s="320" t="s">
        <v>329</v>
      </c>
      <c r="D573" s="321"/>
      <c r="E573" s="641" t="s">
        <v>330</v>
      </c>
      <c r="F573" s="641"/>
      <c r="G573" s="254"/>
      <c r="H573" s="254"/>
      <c r="I573" s="265">
        <v>1072500</v>
      </c>
      <c r="J573" s="254"/>
      <c r="K573" s="254"/>
      <c r="L573" s="254"/>
      <c r="M573" s="254"/>
      <c r="N573" s="265">
        <v>1072500</v>
      </c>
      <c r="O573" s="236">
        <f t="shared" si="393"/>
        <v>100</v>
      </c>
      <c r="P573" s="265"/>
      <c r="Q573" s="265"/>
      <c r="R573" s="265"/>
      <c r="S573" s="265"/>
      <c r="T573" s="265">
        <v>1072500</v>
      </c>
      <c r="U573" s="254"/>
      <c r="V573" s="254"/>
    </row>
    <row r="574" spans="1:22" hidden="1" x14ac:dyDescent="0.25">
      <c r="A574" s="254"/>
      <c r="B574" s="320"/>
      <c r="C574" s="320"/>
      <c r="D574" s="321"/>
      <c r="E574" s="322"/>
      <c r="F574" s="322"/>
      <c r="G574" s="254"/>
      <c r="H574" s="254"/>
      <c r="I574" s="265"/>
      <c r="J574" s="254"/>
      <c r="K574" s="254"/>
      <c r="L574" s="254"/>
      <c r="M574" s="254"/>
      <c r="N574" s="265"/>
      <c r="O574" s="236"/>
      <c r="P574" s="265"/>
      <c r="Q574" s="265"/>
      <c r="R574" s="265"/>
      <c r="S574" s="265"/>
      <c r="T574" s="265"/>
      <c r="U574" s="254"/>
      <c r="V574" s="254"/>
    </row>
    <row r="575" spans="1:22" x14ac:dyDescent="0.25">
      <c r="A575" s="254"/>
      <c r="B575" s="635" t="s">
        <v>497</v>
      </c>
      <c r="C575" s="644"/>
      <c r="D575" s="636" t="s">
        <v>108</v>
      </c>
      <c r="E575" s="634"/>
      <c r="F575" s="634"/>
      <c r="G575" s="254"/>
      <c r="H575" s="254"/>
      <c r="I575" s="258">
        <f t="shared" ref="I575" si="402">I576+I585+I594+I603+I610</f>
        <v>18322500</v>
      </c>
      <c r="J575" s="254"/>
      <c r="K575" s="254"/>
      <c r="L575" s="254"/>
      <c r="M575" s="254"/>
      <c r="N575" s="258">
        <f t="shared" ref="N575:T575" si="403">N576+N585+N594+N603+N610</f>
        <v>17333000</v>
      </c>
      <c r="O575" s="236">
        <f t="shared" si="393"/>
        <v>94.599536089507438</v>
      </c>
      <c r="P575" s="258">
        <f t="shared" si="403"/>
        <v>3600000</v>
      </c>
      <c r="Q575" s="258">
        <f t="shared" si="403"/>
        <v>9285500</v>
      </c>
      <c r="R575" s="258">
        <f t="shared" si="403"/>
        <v>0</v>
      </c>
      <c r="S575" s="258">
        <f t="shared" si="403"/>
        <v>700000</v>
      </c>
      <c r="T575" s="258">
        <f t="shared" si="403"/>
        <v>3747500</v>
      </c>
      <c r="U575" s="254"/>
      <c r="V575" s="254"/>
    </row>
    <row r="576" spans="1:22" ht="27" customHeight="1" x14ac:dyDescent="0.25">
      <c r="A576" s="254"/>
      <c r="B576" s="635" t="s">
        <v>498</v>
      </c>
      <c r="C576" s="644"/>
      <c r="D576" s="634"/>
      <c r="E576" s="646" t="s">
        <v>499</v>
      </c>
      <c r="F576" s="646" t="s">
        <v>1949</v>
      </c>
      <c r="G576" s="254"/>
      <c r="H576" s="254"/>
      <c r="I576" s="258">
        <f t="shared" ref="I576" si="404">I577</f>
        <v>3600000</v>
      </c>
      <c r="J576" s="254"/>
      <c r="K576" s="254"/>
      <c r="L576" s="254"/>
      <c r="M576" s="254"/>
      <c r="N576" s="258">
        <f t="shared" ref="N576:T576" si="405">N577</f>
        <v>3600000</v>
      </c>
      <c r="O576" s="236">
        <f t="shared" si="393"/>
        <v>100</v>
      </c>
      <c r="P576" s="258">
        <f t="shared" si="405"/>
        <v>3600000</v>
      </c>
      <c r="Q576" s="258">
        <f t="shared" si="405"/>
        <v>0</v>
      </c>
      <c r="R576" s="258">
        <f t="shared" si="405"/>
        <v>0</v>
      </c>
      <c r="S576" s="258">
        <f t="shared" si="405"/>
        <v>0</v>
      </c>
      <c r="T576" s="258">
        <f t="shared" si="405"/>
        <v>0</v>
      </c>
      <c r="U576" s="254"/>
      <c r="V576" s="254"/>
    </row>
    <row r="577" spans="1:22" hidden="1" x14ac:dyDescent="0.25">
      <c r="A577" s="254"/>
      <c r="B577" s="635" t="s">
        <v>498</v>
      </c>
      <c r="C577" s="635" t="s">
        <v>320</v>
      </c>
      <c r="D577" s="634"/>
      <c r="E577" s="636" t="s">
        <v>65</v>
      </c>
      <c r="F577" s="636"/>
      <c r="G577" s="254"/>
      <c r="H577" s="254"/>
      <c r="I577" s="258">
        <f t="shared" ref="I577" si="406">I578+I582</f>
        <v>3600000</v>
      </c>
      <c r="J577" s="254"/>
      <c r="K577" s="254"/>
      <c r="L577" s="254"/>
      <c r="M577" s="254"/>
      <c r="N577" s="258">
        <f t="shared" ref="N577:T577" si="407">N578+N582</f>
        <v>3600000</v>
      </c>
      <c r="O577" s="236">
        <f t="shared" si="393"/>
        <v>100</v>
      </c>
      <c r="P577" s="258">
        <f t="shared" si="407"/>
        <v>3600000</v>
      </c>
      <c r="Q577" s="258">
        <f t="shared" si="407"/>
        <v>0</v>
      </c>
      <c r="R577" s="258">
        <f t="shared" si="407"/>
        <v>0</v>
      </c>
      <c r="S577" s="258">
        <f t="shared" si="407"/>
        <v>0</v>
      </c>
      <c r="T577" s="258">
        <f t="shared" si="407"/>
        <v>0</v>
      </c>
      <c r="U577" s="254"/>
      <c r="V577" s="254"/>
    </row>
    <row r="578" spans="1:22" hidden="1" x14ac:dyDescent="0.25">
      <c r="A578" s="254"/>
      <c r="B578" s="639" t="s">
        <v>498</v>
      </c>
      <c r="C578" s="639" t="s">
        <v>321</v>
      </c>
      <c r="D578" s="638"/>
      <c r="E578" s="640" t="s">
        <v>322</v>
      </c>
      <c r="F578" s="640"/>
      <c r="G578" s="254"/>
      <c r="H578" s="254"/>
      <c r="I578" s="263">
        <f t="shared" ref="I578" si="408">SUM(I579:I581)</f>
        <v>0</v>
      </c>
      <c r="J578" s="254"/>
      <c r="K578" s="254"/>
      <c r="L578" s="254"/>
      <c r="M578" s="254"/>
      <c r="N578" s="263">
        <f t="shared" ref="N578:T578" si="409">SUM(N579:N581)</f>
        <v>0</v>
      </c>
      <c r="O578" s="236" t="e">
        <f t="shared" si="393"/>
        <v>#DIV/0!</v>
      </c>
      <c r="P578" s="263">
        <f t="shared" si="409"/>
        <v>0</v>
      </c>
      <c r="Q578" s="263">
        <f t="shared" si="409"/>
        <v>0</v>
      </c>
      <c r="R578" s="263">
        <f t="shared" si="409"/>
        <v>0</v>
      </c>
      <c r="S578" s="263">
        <f t="shared" si="409"/>
        <v>0</v>
      </c>
      <c r="T578" s="263">
        <f t="shared" si="409"/>
        <v>0</v>
      </c>
      <c r="U578" s="254"/>
      <c r="V578" s="254"/>
    </row>
    <row r="579" spans="1:22" hidden="1" x14ac:dyDescent="0.25">
      <c r="A579" s="254"/>
      <c r="B579" s="320" t="s">
        <v>498</v>
      </c>
      <c r="C579" s="320" t="s">
        <v>323</v>
      </c>
      <c r="D579" s="321"/>
      <c r="E579" s="322" t="s">
        <v>324</v>
      </c>
      <c r="F579" s="322"/>
      <c r="G579" s="254"/>
      <c r="H579" s="254"/>
      <c r="I579" s="265"/>
      <c r="J579" s="254"/>
      <c r="K579" s="254"/>
      <c r="L579" s="254"/>
      <c r="M579" s="254"/>
      <c r="N579" s="265"/>
      <c r="O579" s="236" t="e">
        <f t="shared" si="393"/>
        <v>#DIV/0!</v>
      </c>
      <c r="P579" s="265"/>
      <c r="Q579" s="265"/>
      <c r="R579" s="265"/>
      <c r="S579" s="265"/>
      <c r="T579" s="265"/>
      <c r="U579" s="254"/>
      <c r="V579" s="254"/>
    </row>
    <row r="580" spans="1:22" hidden="1" x14ac:dyDescent="0.25">
      <c r="A580" s="254"/>
      <c r="B580" s="320" t="s">
        <v>498</v>
      </c>
      <c r="C580" s="320" t="s">
        <v>327</v>
      </c>
      <c r="D580" s="321"/>
      <c r="E580" s="322" t="s">
        <v>328</v>
      </c>
      <c r="F580" s="322"/>
      <c r="G580" s="254"/>
      <c r="H580" s="254"/>
      <c r="I580" s="265"/>
      <c r="J580" s="254"/>
      <c r="K580" s="254"/>
      <c r="L580" s="254"/>
      <c r="M580" s="254"/>
      <c r="N580" s="265"/>
      <c r="O580" s="236" t="e">
        <f t="shared" si="393"/>
        <v>#DIV/0!</v>
      </c>
      <c r="P580" s="265"/>
      <c r="Q580" s="265"/>
      <c r="R580" s="265"/>
      <c r="S580" s="265"/>
      <c r="T580" s="265"/>
      <c r="U580" s="254"/>
      <c r="V580" s="254"/>
    </row>
    <row r="581" spans="1:22" hidden="1" x14ac:dyDescent="0.25">
      <c r="A581" s="254"/>
      <c r="B581" s="320" t="s">
        <v>498</v>
      </c>
      <c r="C581" s="320" t="s">
        <v>329</v>
      </c>
      <c r="D581" s="321"/>
      <c r="E581" s="322" t="s">
        <v>330</v>
      </c>
      <c r="F581" s="322"/>
      <c r="G581" s="254"/>
      <c r="H581" s="254"/>
      <c r="I581" s="265"/>
      <c r="J581" s="254"/>
      <c r="K581" s="254"/>
      <c r="L581" s="254"/>
      <c r="M581" s="254"/>
      <c r="N581" s="265"/>
      <c r="O581" s="236" t="e">
        <f t="shared" si="393"/>
        <v>#DIV/0!</v>
      </c>
      <c r="P581" s="265"/>
      <c r="Q581" s="265"/>
      <c r="R581" s="265"/>
      <c r="S581" s="265"/>
      <c r="T581" s="265"/>
      <c r="U581" s="254"/>
      <c r="V581" s="254"/>
    </row>
    <row r="582" spans="1:22" hidden="1" x14ac:dyDescent="0.25">
      <c r="A582" s="254"/>
      <c r="B582" s="639" t="s">
        <v>498</v>
      </c>
      <c r="C582" s="639" t="s">
        <v>331</v>
      </c>
      <c r="D582" s="638"/>
      <c r="E582" s="640" t="s">
        <v>79</v>
      </c>
      <c r="F582" s="640"/>
      <c r="G582" s="254"/>
      <c r="H582" s="254"/>
      <c r="I582" s="263">
        <f t="shared" ref="I582" si="410">SUM(I583)</f>
        <v>3600000</v>
      </c>
      <c r="J582" s="254"/>
      <c r="K582" s="254"/>
      <c r="L582" s="254"/>
      <c r="M582" s="254"/>
      <c r="N582" s="263">
        <f t="shared" ref="N582:T582" si="411">SUM(N583)</f>
        <v>3600000</v>
      </c>
      <c r="O582" s="236">
        <f t="shared" si="393"/>
        <v>100</v>
      </c>
      <c r="P582" s="263">
        <f t="shared" si="411"/>
        <v>3600000</v>
      </c>
      <c r="Q582" s="263">
        <f t="shared" si="411"/>
        <v>0</v>
      </c>
      <c r="R582" s="263">
        <f t="shared" si="411"/>
        <v>0</v>
      </c>
      <c r="S582" s="263">
        <f t="shared" si="411"/>
        <v>0</v>
      </c>
      <c r="T582" s="263">
        <f t="shared" si="411"/>
        <v>0</v>
      </c>
      <c r="U582" s="254"/>
      <c r="V582" s="254"/>
    </row>
    <row r="583" spans="1:22" hidden="1" x14ac:dyDescent="0.25">
      <c r="A583" s="254"/>
      <c r="B583" s="320" t="s">
        <v>498</v>
      </c>
      <c r="C583" s="320" t="s">
        <v>358</v>
      </c>
      <c r="D583" s="321"/>
      <c r="E583" s="322" t="s">
        <v>359</v>
      </c>
      <c r="F583" s="322"/>
      <c r="G583" s="254"/>
      <c r="H583" s="254"/>
      <c r="I583" s="265">
        <v>3600000</v>
      </c>
      <c r="J583" s="254"/>
      <c r="K583" s="254"/>
      <c r="L583" s="254"/>
      <c r="M583" s="254"/>
      <c r="N583" s="265">
        <v>3600000</v>
      </c>
      <c r="O583" s="236">
        <f t="shared" si="393"/>
        <v>100</v>
      </c>
      <c r="P583" s="265">
        <v>3600000</v>
      </c>
      <c r="Q583" s="265"/>
      <c r="R583" s="265"/>
      <c r="S583" s="265"/>
      <c r="T583" s="265"/>
      <c r="U583" s="254"/>
      <c r="V583" s="254"/>
    </row>
    <row r="584" spans="1:22" hidden="1" x14ac:dyDescent="0.25">
      <c r="A584" s="254"/>
      <c r="B584" s="320"/>
      <c r="C584" s="320"/>
      <c r="D584" s="321"/>
      <c r="E584" s="322"/>
      <c r="F584" s="322"/>
      <c r="G584" s="254"/>
      <c r="H584" s="254"/>
      <c r="I584" s="265"/>
      <c r="J584" s="254"/>
      <c r="K584" s="254"/>
      <c r="L584" s="254"/>
      <c r="M584" s="254"/>
      <c r="N584" s="265"/>
      <c r="O584" s="236"/>
      <c r="P584" s="265"/>
      <c r="Q584" s="265"/>
      <c r="R584" s="265"/>
      <c r="S584" s="265"/>
      <c r="T584" s="265"/>
      <c r="U584" s="254"/>
      <c r="V584" s="254"/>
    </row>
    <row r="585" spans="1:22" ht="33" customHeight="1" x14ac:dyDescent="0.25">
      <c r="A585" s="254"/>
      <c r="B585" s="635" t="s">
        <v>500</v>
      </c>
      <c r="C585" s="644"/>
      <c r="D585" s="634"/>
      <c r="E585" s="646" t="s">
        <v>501</v>
      </c>
      <c r="F585" s="646" t="s">
        <v>1950</v>
      </c>
      <c r="G585" s="254"/>
      <c r="H585" s="254"/>
      <c r="I585" s="258">
        <f t="shared" ref="I585" si="412">I586</f>
        <v>8600000</v>
      </c>
      <c r="J585" s="254"/>
      <c r="K585" s="254"/>
      <c r="L585" s="254"/>
      <c r="M585" s="254"/>
      <c r="N585" s="258">
        <f t="shared" ref="N585:T585" si="413">N586</f>
        <v>8600000</v>
      </c>
      <c r="O585" s="236">
        <f t="shared" si="393"/>
        <v>100</v>
      </c>
      <c r="P585" s="258">
        <f t="shared" si="413"/>
        <v>0</v>
      </c>
      <c r="Q585" s="258">
        <f t="shared" si="413"/>
        <v>7900000</v>
      </c>
      <c r="R585" s="258">
        <f t="shared" si="413"/>
        <v>0</v>
      </c>
      <c r="S585" s="258">
        <f t="shared" si="413"/>
        <v>700000</v>
      </c>
      <c r="T585" s="258">
        <f t="shared" si="413"/>
        <v>0</v>
      </c>
      <c r="U585" s="254"/>
      <c r="V585" s="254"/>
    </row>
    <row r="586" spans="1:22" hidden="1" x14ac:dyDescent="0.25">
      <c r="A586" s="254"/>
      <c r="B586" s="635" t="s">
        <v>500</v>
      </c>
      <c r="C586" s="635" t="s">
        <v>320</v>
      </c>
      <c r="D586" s="634"/>
      <c r="E586" s="636" t="s">
        <v>65</v>
      </c>
      <c r="F586" s="636"/>
      <c r="G586" s="254"/>
      <c r="H586" s="254"/>
      <c r="I586" s="258">
        <f t="shared" ref="I586" si="414">I587+I591</f>
        <v>8600000</v>
      </c>
      <c r="J586" s="254"/>
      <c r="K586" s="254"/>
      <c r="L586" s="254"/>
      <c r="M586" s="254"/>
      <c r="N586" s="258">
        <f t="shared" ref="N586:T586" si="415">N587+N591</f>
        <v>8600000</v>
      </c>
      <c r="O586" s="236">
        <f t="shared" si="393"/>
        <v>100</v>
      </c>
      <c r="P586" s="258">
        <f t="shared" si="415"/>
        <v>0</v>
      </c>
      <c r="Q586" s="258">
        <f t="shared" si="415"/>
        <v>7900000</v>
      </c>
      <c r="R586" s="258">
        <f t="shared" si="415"/>
        <v>0</v>
      </c>
      <c r="S586" s="258">
        <f t="shared" si="415"/>
        <v>700000</v>
      </c>
      <c r="T586" s="258">
        <f t="shared" si="415"/>
        <v>0</v>
      </c>
      <c r="U586" s="254"/>
      <c r="V586" s="254"/>
    </row>
    <row r="587" spans="1:22" hidden="1" x14ac:dyDescent="0.25">
      <c r="A587" s="254"/>
      <c r="B587" s="639" t="s">
        <v>500</v>
      </c>
      <c r="C587" s="639" t="s">
        <v>321</v>
      </c>
      <c r="D587" s="638"/>
      <c r="E587" s="640" t="s">
        <v>322</v>
      </c>
      <c r="F587" s="640"/>
      <c r="G587" s="254"/>
      <c r="H587" s="254"/>
      <c r="I587" s="263">
        <f t="shared" ref="I587" si="416">SUM(I588:I590)</f>
        <v>700000</v>
      </c>
      <c r="J587" s="254"/>
      <c r="K587" s="254"/>
      <c r="L587" s="254"/>
      <c r="M587" s="254"/>
      <c r="N587" s="263">
        <f t="shared" ref="N587:T587" si="417">SUM(N588:N590)</f>
        <v>700000</v>
      </c>
      <c r="O587" s="236">
        <f t="shared" si="393"/>
        <v>100</v>
      </c>
      <c r="P587" s="263">
        <f t="shared" si="417"/>
        <v>0</v>
      </c>
      <c r="Q587" s="263">
        <f t="shared" si="417"/>
        <v>0</v>
      </c>
      <c r="R587" s="263">
        <f t="shared" si="417"/>
        <v>0</v>
      </c>
      <c r="S587" s="263">
        <f t="shared" si="417"/>
        <v>700000</v>
      </c>
      <c r="T587" s="263">
        <f t="shared" si="417"/>
        <v>0</v>
      </c>
      <c r="U587" s="254"/>
      <c r="V587" s="254"/>
    </row>
    <row r="588" spans="1:22" hidden="1" x14ac:dyDescent="0.25">
      <c r="A588" s="254"/>
      <c r="B588" s="320" t="s">
        <v>500</v>
      </c>
      <c r="C588" s="320" t="s">
        <v>323</v>
      </c>
      <c r="D588" s="321"/>
      <c r="E588" s="641" t="s">
        <v>324</v>
      </c>
      <c r="F588" s="641"/>
      <c r="G588" s="254"/>
      <c r="H588" s="254"/>
      <c r="I588" s="265">
        <v>50000</v>
      </c>
      <c r="J588" s="254"/>
      <c r="K588" s="254"/>
      <c r="L588" s="254"/>
      <c r="M588" s="254"/>
      <c r="N588" s="265">
        <v>50000</v>
      </c>
      <c r="O588" s="236">
        <f t="shared" si="393"/>
        <v>100</v>
      </c>
      <c r="P588" s="265"/>
      <c r="Q588" s="265"/>
      <c r="R588" s="265"/>
      <c r="S588" s="265">
        <v>50000</v>
      </c>
      <c r="T588" s="265"/>
      <c r="U588" s="254"/>
      <c r="V588" s="254"/>
    </row>
    <row r="589" spans="1:22" hidden="1" x14ac:dyDescent="0.25">
      <c r="A589" s="254"/>
      <c r="B589" s="320" t="s">
        <v>500</v>
      </c>
      <c r="C589" s="320" t="s">
        <v>327</v>
      </c>
      <c r="D589" s="321"/>
      <c r="E589" s="641" t="s">
        <v>328</v>
      </c>
      <c r="F589" s="641"/>
      <c r="G589" s="254"/>
      <c r="H589" s="254"/>
      <c r="I589" s="265">
        <v>50000</v>
      </c>
      <c r="J589" s="254"/>
      <c r="K589" s="254"/>
      <c r="L589" s="254"/>
      <c r="M589" s="254"/>
      <c r="N589" s="265">
        <v>50000</v>
      </c>
      <c r="O589" s="236">
        <f t="shared" si="393"/>
        <v>100</v>
      </c>
      <c r="P589" s="265"/>
      <c r="Q589" s="265"/>
      <c r="R589" s="265"/>
      <c r="S589" s="265">
        <v>50000</v>
      </c>
      <c r="T589" s="265"/>
      <c r="U589" s="254"/>
      <c r="V589" s="254"/>
    </row>
    <row r="590" spans="1:22" hidden="1" x14ac:dyDescent="0.25">
      <c r="A590" s="254"/>
      <c r="B590" s="320" t="s">
        <v>500</v>
      </c>
      <c r="C590" s="320" t="s">
        <v>329</v>
      </c>
      <c r="D590" s="321"/>
      <c r="E590" s="641" t="s">
        <v>330</v>
      </c>
      <c r="F590" s="641"/>
      <c r="G590" s="254"/>
      <c r="H590" s="254"/>
      <c r="I590" s="265">
        <v>600000</v>
      </c>
      <c r="J590" s="254"/>
      <c r="K590" s="254"/>
      <c r="L590" s="254"/>
      <c r="M590" s="254"/>
      <c r="N590" s="265">
        <v>600000</v>
      </c>
      <c r="O590" s="236">
        <f t="shared" si="393"/>
        <v>100</v>
      </c>
      <c r="P590" s="265"/>
      <c r="Q590" s="265"/>
      <c r="R590" s="265"/>
      <c r="S590" s="265">
        <v>600000</v>
      </c>
      <c r="T590" s="265"/>
      <c r="U590" s="254"/>
      <c r="V590" s="254"/>
    </row>
    <row r="591" spans="1:22" hidden="1" x14ac:dyDescent="0.25">
      <c r="A591" s="254"/>
      <c r="B591" s="639" t="s">
        <v>500</v>
      </c>
      <c r="C591" s="639" t="s">
        <v>331</v>
      </c>
      <c r="D591" s="638"/>
      <c r="E591" s="642" t="s">
        <v>79</v>
      </c>
      <c r="F591" s="642"/>
      <c r="G591" s="254"/>
      <c r="H591" s="254"/>
      <c r="I591" s="263">
        <f t="shared" ref="I591" si="418">SUM(I592)</f>
        <v>7900000</v>
      </c>
      <c r="J591" s="254"/>
      <c r="K591" s="254"/>
      <c r="L591" s="254"/>
      <c r="M591" s="254"/>
      <c r="N591" s="263">
        <f t="shared" ref="N591:T591" si="419">SUM(N592)</f>
        <v>7900000</v>
      </c>
      <c r="O591" s="236">
        <f t="shared" si="393"/>
        <v>100</v>
      </c>
      <c r="P591" s="263">
        <f t="shared" si="419"/>
        <v>0</v>
      </c>
      <c r="Q591" s="263">
        <f t="shared" si="419"/>
        <v>7900000</v>
      </c>
      <c r="R591" s="263">
        <f t="shared" si="419"/>
        <v>0</v>
      </c>
      <c r="S591" s="263">
        <f t="shared" si="419"/>
        <v>0</v>
      </c>
      <c r="T591" s="263">
        <f t="shared" si="419"/>
        <v>0</v>
      </c>
      <c r="U591" s="254"/>
      <c r="V591" s="254"/>
    </row>
    <row r="592" spans="1:22" hidden="1" x14ac:dyDescent="0.25">
      <c r="A592" s="254"/>
      <c r="B592" s="320" t="s">
        <v>500</v>
      </c>
      <c r="C592" s="320" t="s">
        <v>358</v>
      </c>
      <c r="D592" s="321"/>
      <c r="E592" s="641" t="s">
        <v>359</v>
      </c>
      <c r="F592" s="641"/>
      <c r="G592" s="254"/>
      <c r="H592" s="254"/>
      <c r="I592" s="265">
        <v>7900000</v>
      </c>
      <c r="J592" s="254"/>
      <c r="K592" s="254"/>
      <c r="L592" s="254"/>
      <c r="M592" s="254"/>
      <c r="N592" s="265">
        <v>7900000</v>
      </c>
      <c r="O592" s="236">
        <f t="shared" si="393"/>
        <v>100</v>
      </c>
      <c r="P592" s="265"/>
      <c r="Q592" s="265">
        <f>N592</f>
        <v>7900000</v>
      </c>
      <c r="R592" s="265"/>
      <c r="S592" s="265"/>
      <c r="T592" s="265"/>
      <c r="U592" s="254"/>
      <c r="V592" s="254"/>
    </row>
    <row r="593" spans="1:22" hidden="1" x14ac:dyDescent="0.25">
      <c r="A593" s="254"/>
      <c r="B593" s="320"/>
      <c r="C593" s="320"/>
      <c r="D593" s="321"/>
      <c r="E593" s="641"/>
      <c r="F593" s="641"/>
      <c r="G593" s="254"/>
      <c r="H593" s="254"/>
      <c r="I593" s="265"/>
      <c r="J593" s="254"/>
      <c r="K593" s="254"/>
      <c r="L593" s="254"/>
      <c r="M593" s="254"/>
      <c r="N593" s="265"/>
      <c r="O593" s="236"/>
      <c r="P593" s="265"/>
      <c r="Q593" s="265"/>
      <c r="R593" s="265"/>
      <c r="S593" s="265"/>
      <c r="T593" s="265"/>
      <c r="U593" s="254"/>
      <c r="V593" s="254"/>
    </row>
    <row r="594" spans="1:22" ht="40.5" customHeight="1" x14ac:dyDescent="0.25">
      <c r="A594" s="254"/>
      <c r="B594" s="635" t="s">
        <v>502</v>
      </c>
      <c r="C594" s="644"/>
      <c r="D594" s="634"/>
      <c r="E594" s="646" t="s">
        <v>503</v>
      </c>
      <c r="F594" s="646" t="s">
        <v>1951</v>
      </c>
      <c r="G594" s="254"/>
      <c r="H594" s="254"/>
      <c r="I594" s="258">
        <f>I595+I599</f>
        <v>1975000</v>
      </c>
      <c r="J594" s="254"/>
      <c r="K594" s="254"/>
      <c r="L594" s="254"/>
      <c r="M594" s="254"/>
      <c r="N594" s="258">
        <f>N595+N599</f>
        <v>985500</v>
      </c>
      <c r="O594" s="236">
        <f t="shared" si="393"/>
        <v>49.898734177215189</v>
      </c>
      <c r="P594" s="258">
        <f t="shared" ref="P594:T594" si="420">P595+P599</f>
        <v>0</v>
      </c>
      <c r="Q594" s="258">
        <f t="shared" si="420"/>
        <v>985500</v>
      </c>
      <c r="R594" s="258">
        <f t="shared" si="420"/>
        <v>0</v>
      </c>
      <c r="S594" s="258">
        <f t="shared" si="420"/>
        <v>0</v>
      </c>
      <c r="T594" s="258">
        <f t="shared" si="420"/>
        <v>0</v>
      </c>
      <c r="U594" s="254"/>
      <c r="V594" s="254"/>
    </row>
    <row r="595" spans="1:22" hidden="1" x14ac:dyDescent="0.25">
      <c r="A595" s="254"/>
      <c r="B595" s="635" t="s">
        <v>502</v>
      </c>
      <c r="C595" s="635" t="s">
        <v>320</v>
      </c>
      <c r="D595" s="634"/>
      <c r="E595" s="646" t="s">
        <v>65</v>
      </c>
      <c r="F595" s="646"/>
      <c r="G595" s="254"/>
      <c r="H595" s="254"/>
      <c r="I595" s="258">
        <f>I596</f>
        <v>1975000</v>
      </c>
      <c r="J595" s="254"/>
      <c r="K595" s="254"/>
      <c r="L595" s="254"/>
      <c r="M595" s="254"/>
      <c r="N595" s="258">
        <f>N596</f>
        <v>985500</v>
      </c>
      <c r="O595" s="236">
        <f t="shared" si="393"/>
        <v>49.898734177215189</v>
      </c>
      <c r="P595" s="258">
        <f t="shared" ref="P595:T595" si="421">P596</f>
        <v>0</v>
      </c>
      <c r="Q595" s="258">
        <f t="shared" si="421"/>
        <v>985500</v>
      </c>
      <c r="R595" s="258">
        <f t="shared" si="421"/>
        <v>0</v>
      </c>
      <c r="S595" s="258">
        <f t="shared" si="421"/>
        <v>0</v>
      </c>
      <c r="T595" s="258">
        <f t="shared" si="421"/>
        <v>0</v>
      </c>
      <c r="U595" s="254"/>
      <c r="V595" s="254"/>
    </row>
    <row r="596" spans="1:22" hidden="1" x14ac:dyDescent="0.25">
      <c r="A596" s="254"/>
      <c r="B596" s="639" t="s">
        <v>502</v>
      </c>
      <c r="C596" s="639" t="s">
        <v>321</v>
      </c>
      <c r="D596" s="638"/>
      <c r="E596" s="642" t="s">
        <v>322</v>
      </c>
      <c r="F596" s="642"/>
      <c r="G596" s="254"/>
      <c r="H596" s="254"/>
      <c r="I596" s="263">
        <f>SUM(I597:I598)</f>
        <v>1975000</v>
      </c>
      <c r="J596" s="254"/>
      <c r="K596" s="254"/>
      <c r="L596" s="254"/>
      <c r="M596" s="254"/>
      <c r="N596" s="263">
        <f>SUM(N597:N598)</f>
        <v>985500</v>
      </c>
      <c r="O596" s="236">
        <f t="shared" si="393"/>
        <v>49.898734177215189</v>
      </c>
      <c r="P596" s="263">
        <f t="shared" ref="P596:T596" si="422">SUM(P597:P598)</f>
        <v>0</v>
      </c>
      <c r="Q596" s="263">
        <f t="shared" si="422"/>
        <v>985500</v>
      </c>
      <c r="R596" s="263">
        <f t="shared" si="422"/>
        <v>0</v>
      </c>
      <c r="S596" s="263">
        <f t="shared" si="422"/>
        <v>0</v>
      </c>
      <c r="T596" s="263">
        <f t="shared" si="422"/>
        <v>0</v>
      </c>
      <c r="U596" s="254"/>
      <c r="V596" s="254"/>
    </row>
    <row r="597" spans="1:22" hidden="1" x14ac:dyDescent="0.25">
      <c r="A597" s="254"/>
      <c r="B597" s="320" t="s">
        <v>502</v>
      </c>
      <c r="C597" s="320" t="s">
        <v>329</v>
      </c>
      <c r="D597" s="321"/>
      <c r="E597" s="641" t="s">
        <v>330</v>
      </c>
      <c r="F597" s="641"/>
      <c r="G597" s="254"/>
      <c r="H597" s="254"/>
      <c r="I597" s="265">
        <v>1600000</v>
      </c>
      <c r="J597" s="254"/>
      <c r="K597" s="254"/>
      <c r="L597" s="254"/>
      <c r="M597" s="254"/>
      <c r="N597" s="265">
        <v>900000</v>
      </c>
      <c r="O597" s="236">
        <f t="shared" si="393"/>
        <v>56.25</v>
      </c>
      <c r="P597" s="265"/>
      <c r="Q597" s="265">
        <f>N597</f>
        <v>900000</v>
      </c>
      <c r="R597" s="265"/>
      <c r="S597" s="265"/>
      <c r="T597" s="265"/>
      <c r="U597" s="254"/>
      <c r="V597" s="254"/>
    </row>
    <row r="598" spans="1:22" hidden="1" x14ac:dyDescent="0.25">
      <c r="A598" s="254"/>
      <c r="B598" s="320" t="s">
        <v>502</v>
      </c>
      <c r="C598" s="320" t="s">
        <v>866</v>
      </c>
      <c r="D598" s="321"/>
      <c r="E598" s="641" t="s">
        <v>867</v>
      </c>
      <c r="F598" s="641"/>
      <c r="G598" s="254"/>
      <c r="H598" s="254"/>
      <c r="I598" s="265">
        <v>375000</v>
      </c>
      <c r="J598" s="254"/>
      <c r="K598" s="254"/>
      <c r="L598" s="254"/>
      <c r="M598" s="254"/>
      <c r="N598" s="265">
        <v>85500</v>
      </c>
      <c r="O598" s="236">
        <f t="shared" si="393"/>
        <v>22.8</v>
      </c>
      <c r="P598" s="265"/>
      <c r="Q598" s="265">
        <f>N598</f>
        <v>85500</v>
      </c>
      <c r="R598" s="265"/>
      <c r="S598" s="265"/>
      <c r="T598" s="265"/>
      <c r="U598" s="254"/>
      <c r="V598" s="254"/>
    </row>
    <row r="599" spans="1:22" hidden="1" x14ac:dyDescent="0.25">
      <c r="A599" s="659"/>
      <c r="B599" s="635" t="s">
        <v>502</v>
      </c>
      <c r="C599" s="635" t="s">
        <v>363</v>
      </c>
      <c r="D599" s="634"/>
      <c r="E599" s="646" t="s">
        <v>66</v>
      </c>
      <c r="F599" s="646"/>
      <c r="G599" s="254"/>
      <c r="H599" s="254"/>
      <c r="I599" s="258">
        <f>I600</f>
        <v>0</v>
      </c>
      <c r="J599" s="254"/>
      <c r="K599" s="254"/>
      <c r="L599" s="254"/>
      <c r="M599" s="254"/>
      <c r="N599" s="258">
        <f>N600</f>
        <v>0</v>
      </c>
      <c r="O599" s="236" t="e">
        <f t="shared" si="393"/>
        <v>#DIV/0!</v>
      </c>
      <c r="P599" s="258">
        <f t="shared" ref="P599:Q599" si="423">P600</f>
        <v>0</v>
      </c>
      <c r="Q599" s="258">
        <f t="shared" si="423"/>
        <v>0</v>
      </c>
      <c r="R599" s="258"/>
      <c r="S599" s="258"/>
      <c r="T599" s="258"/>
      <c r="U599" s="254"/>
      <c r="V599" s="254"/>
    </row>
    <row r="600" spans="1:22" hidden="1" x14ac:dyDescent="0.25">
      <c r="A600" s="652"/>
      <c r="B600" s="639" t="s">
        <v>502</v>
      </c>
      <c r="C600" s="639" t="s">
        <v>438</v>
      </c>
      <c r="D600" s="638"/>
      <c r="E600" s="642" t="s">
        <v>920</v>
      </c>
      <c r="F600" s="642"/>
      <c r="G600" s="254"/>
      <c r="H600" s="254"/>
      <c r="I600" s="263">
        <f>SUM(I601)</f>
        <v>0</v>
      </c>
      <c r="J600" s="254"/>
      <c r="K600" s="254"/>
      <c r="L600" s="254"/>
      <c r="M600" s="254"/>
      <c r="N600" s="263">
        <f>SUM(N601)</f>
        <v>0</v>
      </c>
      <c r="O600" s="236" t="e">
        <f t="shared" si="393"/>
        <v>#DIV/0!</v>
      </c>
      <c r="P600" s="263">
        <f t="shared" ref="P600:Q600" si="424">SUM(P601)</f>
        <v>0</v>
      </c>
      <c r="Q600" s="263">
        <f t="shared" si="424"/>
        <v>0</v>
      </c>
      <c r="R600" s="263"/>
      <c r="S600" s="263"/>
      <c r="T600" s="263"/>
      <c r="U600" s="254"/>
      <c r="V600" s="254"/>
    </row>
    <row r="601" spans="1:22" ht="25.5" hidden="1" x14ac:dyDescent="0.25">
      <c r="A601" s="254"/>
      <c r="B601" s="320" t="s">
        <v>502</v>
      </c>
      <c r="C601" s="320" t="s">
        <v>444</v>
      </c>
      <c r="D601" s="321"/>
      <c r="E601" s="641" t="s">
        <v>921</v>
      </c>
      <c r="F601" s="641"/>
      <c r="G601" s="254"/>
      <c r="H601" s="254"/>
      <c r="I601" s="265"/>
      <c r="J601" s="254"/>
      <c r="K601" s="254"/>
      <c r="L601" s="254"/>
      <c r="M601" s="254"/>
      <c r="N601" s="265"/>
      <c r="O601" s="236" t="e">
        <f t="shared" si="393"/>
        <v>#DIV/0!</v>
      </c>
      <c r="P601" s="265"/>
      <c r="Q601" s="265"/>
      <c r="R601" s="265"/>
      <c r="S601" s="265"/>
      <c r="T601" s="265"/>
      <c r="U601" s="254"/>
      <c r="V601" s="254"/>
    </row>
    <row r="602" spans="1:22" hidden="1" x14ac:dyDescent="0.25">
      <c r="A602" s="254"/>
      <c r="B602" s="320"/>
      <c r="C602" s="320"/>
      <c r="D602" s="321"/>
      <c r="E602" s="641"/>
      <c r="F602" s="641"/>
      <c r="G602" s="254"/>
      <c r="H602" s="254"/>
      <c r="I602" s="265"/>
      <c r="J602" s="254"/>
      <c r="K602" s="254"/>
      <c r="L602" s="254"/>
      <c r="M602" s="254"/>
      <c r="N602" s="265"/>
      <c r="O602" s="236"/>
      <c r="P602" s="265"/>
      <c r="Q602" s="265"/>
      <c r="R602" s="265"/>
      <c r="S602" s="265"/>
      <c r="T602" s="265"/>
      <c r="U602" s="254"/>
      <c r="V602" s="254"/>
    </row>
    <row r="603" spans="1:22" ht="26.25" customHeight="1" x14ac:dyDescent="0.25">
      <c r="A603" s="254"/>
      <c r="B603" s="635" t="s">
        <v>504</v>
      </c>
      <c r="C603" s="644"/>
      <c r="D603" s="634"/>
      <c r="E603" s="646" t="s">
        <v>505</v>
      </c>
      <c r="F603" s="646" t="s">
        <v>1952</v>
      </c>
      <c r="G603" s="254"/>
      <c r="H603" s="254"/>
      <c r="I603" s="258">
        <f t="shared" ref="I603:I604" si="425">I604</f>
        <v>1472500</v>
      </c>
      <c r="J603" s="254"/>
      <c r="K603" s="254"/>
      <c r="L603" s="254"/>
      <c r="M603" s="254"/>
      <c r="N603" s="258">
        <f t="shared" ref="N603:T604" si="426">N604</f>
        <v>1472500</v>
      </c>
      <c r="O603" s="236">
        <f t="shared" si="393"/>
        <v>100</v>
      </c>
      <c r="P603" s="258">
        <f t="shared" si="426"/>
        <v>0</v>
      </c>
      <c r="Q603" s="258">
        <f t="shared" si="426"/>
        <v>400000</v>
      </c>
      <c r="R603" s="258">
        <f t="shared" si="426"/>
        <v>0</v>
      </c>
      <c r="S603" s="258">
        <f t="shared" si="426"/>
        <v>0</v>
      </c>
      <c r="T603" s="258">
        <f t="shared" si="426"/>
        <v>1072500</v>
      </c>
      <c r="U603" s="254"/>
      <c r="V603" s="254"/>
    </row>
    <row r="604" spans="1:22" ht="15" hidden="1" customHeight="1" x14ac:dyDescent="0.25">
      <c r="A604" s="254"/>
      <c r="B604" s="635" t="s">
        <v>504</v>
      </c>
      <c r="C604" s="635" t="s">
        <v>320</v>
      </c>
      <c r="D604" s="634"/>
      <c r="E604" s="646" t="s">
        <v>65</v>
      </c>
      <c r="F604" s="646"/>
      <c r="G604" s="254"/>
      <c r="H604" s="254"/>
      <c r="I604" s="258">
        <f t="shared" si="425"/>
        <v>1472500</v>
      </c>
      <c r="J604" s="254"/>
      <c r="K604" s="254"/>
      <c r="L604" s="254"/>
      <c r="M604" s="254"/>
      <c r="N604" s="258">
        <f t="shared" si="426"/>
        <v>1472500</v>
      </c>
      <c r="O604" s="236">
        <f t="shared" si="393"/>
        <v>100</v>
      </c>
      <c r="P604" s="258">
        <f t="shared" si="426"/>
        <v>0</v>
      </c>
      <c r="Q604" s="258">
        <f t="shared" si="426"/>
        <v>400000</v>
      </c>
      <c r="R604" s="258">
        <f t="shared" si="426"/>
        <v>0</v>
      </c>
      <c r="S604" s="258">
        <f t="shared" si="426"/>
        <v>0</v>
      </c>
      <c r="T604" s="258">
        <f t="shared" si="426"/>
        <v>1072500</v>
      </c>
      <c r="U604" s="254"/>
      <c r="V604" s="254"/>
    </row>
    <row r="605" spans="1:22" hidden="1" x14ac:dyDescent="0.25">
      <c r="A605" s="254"/>
      <c r="B605" s="639" t="s">
        <v>504</v>
      </c>
      <c r="C605" s="639" t="s">
        <v>321</v>
      </c>
      <c r="D605" s="638"/>
      <c r="E605" s="642" t="s">
        <v>322</v>
      </c>
      <c r="F605" s="642"/>
      <c r="G605" s="254"/>
      <c r="H605" s="254"/>
      <c r="I605" s="263">
        <f t="shared" ref="I605" si="427">SUM(I606:I608)</f>
        <v>1472500</v>
      </c>
      <c r="J605" s="254"/>
      <c r="K605" s="254"/>
      <c r="L605" s="254"/>
      <c r="M605" s="254"/>
      <c r="N605" s="263">
        <f t="shared" ref="N605:T605" si="428">SUM(N606:N608)</f>
        <v>1472500</v>
      </c>
      <c r="O605" s="236">
        <f t="shared" si="393"/>
        <v>100</v>
      </c>
      <c r="P605" s="263">
        <f t="shared" si="428"/>
        <v>0</v>
      </c>
      <c r="Q605" s="263">
        <f t="shared" si="428"/>
        <v>400000</v>
      </c>
      <c r="R605" s="263">
        <f t="shared" si="428"/>
        <v>0</v>
      </c>
      <c r="S605" s="263">
        <f t="shared" si="428"/>
        <v>0</v>
      </c>
      <c r="T605" s="263">
        <f t="shared" si="428"/>
        <v>1072500</v>
      </c>
      <c r="U605" s="254"/>
      <c r="V605" s="254"/>
    </row>
    <row r="606" spans="1:22" hidden="1" x14ac:dyDescent="0.25">
      <c r="A606" s="254"/>
      <c r="B606" s="320" t="s">
        <v>504</v>
      </c>
      <c r="C606" s="320" t="s">
        <v>323</v>
      </c>
      <c r="D606" s="321"/>
      <c r="E606" s="641" t="s">
        <v>324</v>
      </c>
      <c r="F606" s="641"/>
      <c r="G606" s="254"/>
      <c r="H606" s="254"/>
      <c r="I606" s="265">
        <v>200000</v>
      </c>
      <c r="J606" s="254"/>
      <c r="K606" s="254"/>
      <c r="L606" s="254"/>
      <c r="M606" s="254"/>
      <c r="N606" s="265">
        <v>200000</v>
      </c>
      <c r="O606" s="236">
        <f t="shared" si="393"/>
        <v>100</v>
      </c>
      <c r="P606" s="265"/>
      <c r="Q606" s="265">
        <v>200000</v>
      </c>
      <c r="R606" s="265"/>
      <c r="S606" s="265"/>
      <c r="T606" s="265"/>
      <c r="U606" s="254"/>
      <c r="V606" s="254"/>
    </row>
    <row r="607" spans="1:22" hidden="1" x14ac:dyDescent="0.25">
      <c r="A607" s="254"/>
      <c r="B607" s="320" t="s">
        <v>504</v>
      </c>
      <c r="C607" s="320" t="s">
        <v>327</v>
      </c>
      <c r="D607" s="321"/>
      <c r="E607" s="641" t="s">
        <v>328</v>
      </c>
      <c r="F607" s="641"/>
      <c r="G607" s="254"/>
      <c r="H607" s="254"/>
      <c r="I607" s="265">
        <v>200000</v>
      </c>
      <c r="J607" s="254"/>
      <c r="K607" s="254"/>
      <c r="L607" s="254"/>
      <c r="M607" s="254"/>
      <c r="N607" s="265">
        <v>200000</v>
      </c>
      <c r="O607" s="236">
        <f t="shared" si="393"/>
        <v>100</v>
      </c>
      <c r="P607" s="265"/>
      <c r="Q607" s="265">
        <v>200000</v>
      </c>
      <c r="R607" s="265"/>
      <c r="S607" s="265"/>
      <c r="T607" s="265"/>
      <c r="U607" s="254"/>
      <c r="V607" s="254"/>
    </row>
    <row r="608" spans="1:22" hidden="1" x14ac:dyDescent="0.25">
      <c r="A608" s="254"/>
      <c r="B608" s="320" t="s">
        <v>504</v>
      </c>
      <c r="C608" s="320" t="s">
        <v>329</v>
      </c>
      <c r="D608" s="321"/>
      <c r="E608" s="641" t="s">
        <v>330</v>
      </c>
      <c r="F608" s="641"/>
      <c r="G608" s="254"/>
      <c r="H608" s="254"/>
      <c r="I608" s="265">
        <v>1072500</v>
      </c>
      <c r="J608" s="254"/>
      <c r="K608" s="254"/>
      <c r="L608" s="254"/>
      <c r="M608" s="254"/>
      <c r="N608" s="265">
        <v>1072500</v>
      </c>
      <c r="O608" s="236">
        <f t="shared" si="393"/>
        <v>100</v>
      </c>
      <c r="P608" s="265"/>
      <c r="Q608" s="265"/>
      <c r="R608" s="265"/>
      <c r="S608" s="265"/>
      <c r="T608" s="265">
        <f>N608</f>
        <v>1072500</v>
      </c>
      <c r="U608" s="254"/>
      <c r="V608" s="254"/>
    </row>
    <row r="609" spans="1:22" hidden="1" x14ac:dyDescent="0.25">
      <c r="A609" s="254"/>
      <c r="B609" s="320"/>
      <c r="C609" s="320"/>
      <c r="D609" s="321"/>
      <c r="E609" s="641"/>
      <c r="F609" s="641"/>
      <c r="G609" s="254"/>
      <c r="H609" s="254"/>
      <c r="I609" s="265"/>
      <c r="J609" s="254"/>
      <c r="K609" s="254"/>
      <c r="L609" s="254"/>
      <c r="M609" s="254"/>
      <c r="N609" s="265"/>
      <c r="O609" s="236"/>
      <c r="P609" s="265"/>
      <c r="Q609" s="265"/>
      <c r="R609" s="265"/>
      <c r="S609" s="265"/>
      <c r="T609" s="265"/>
      <c r="U609" s="254"/>
      <c r="V609" s="254"/>
    </row>
    <row r="610" spans="1:22" ht="18.75" customHeight="1" x14ac:dyDescent="0.25">
      <c r="A610" s="254"/>
      <c r="B610" s="635" t="s">
        <v>506</v>
      </c>
      <c r="C610" s="644"/>
      <c r="D610" s="634"/>
      <c r="E610" s="646" t="s">
        <v>507</v>
      </c>
      <c r="F610" s="646" t="s">
        <v>1953</v>
      </c>
      <c r="G610" s="254"/>
      <c r="H610" s="254"/>
      <c r="I610" s="258">
        <f t="shared" ref="I610:I611" si="429">I611</f>
        <v>2675000</v>
      </c>
      <c r="J610" s="254"/>
      <c r="K610" s="254"/>
      <c r="L610" s="254"/>
      <c r="M610" s="254"/>
      <c r="N610" s="258">
        <f t="shared" ref="N610:T611" si="430">N611</f>
        <v>2675000</v>
      </c>
      <c r="O610" s="236">
        <f t="shared" si="393"/>
        <v>100</v>
      </c>
      <c r="P610" s="258">
        <f t="shared" si="430"/>
        <v>0</v>
      </c>
      <c r="Q610" s="258">
        <f t="shared" si="430"/>
        <v>0</v>
      </c>
      <c r="R610" s="258">
        <f t="shared" si="430"/>
        <v>0</v>
      </c>
      <c r="S610" s="258">
        <f t="shared" si="430"/>
        <v>0</v>
      </c>
      <c r="T610" s="258">
        <f t="shared" si="430"/>
        <v>2675000</v>
      </c>
      <c r="U610" s="254"/>
      <c r="V610" s="254"/>
    </row>
    <row r="611" spans="1:22" hidden="1" x14ac:dyDescent="0.25">
      <c r="A611" s="254"/>
      <c r="B611" s="635" t="s">
        <v>506</v>
      </c>
      <c r="C611" s="635" t="s">
        <v>320</v>
      </c>
      <c r="D611" s="634"/>
      <c r="E611" s="646" t="s">
        <v>65</v>
      </c>
      <c r="F611" s="646"/>
      <c r="G611" s="254"/>
      <c r="H611" s="254"/>
      <c r="I611" s="258">
        <f t="shared" si="429"/>
        <v>2675000</v>
      </c>
      <c r="J611" s="254"/>
      <c r="K611" s="254"/>
      <c r="L611" s="254"/>
      <c r="M611" s="254"/>
      <c r="N611" s="258">
        <f t="shared" si="430"/>
        <v>2675000</v>
      </c>
      <c r="O611" s="236">
        <f t="shared" si="393"/>
        <v>100</v>
      </c>
      <c r="P611" s="258">
        <f t="shared" si="430"/>
        <v>0</v>
      </c>
      <c r="Q611" s="258">
        <f t="shared" si="430"/>
        <v>0</v>
      </c>
      <c r="R611" s="258">
        <f t="shared" si="430"/>
        <v>0</v>
      </c>
      <c r="S611" s="258">
        <f t="shared" si="430"/>
        <v>0</v>
      </c>
      <c r="T611" s="258">
        <f t="shared" si="430"/>
        <v>2675000</v>
      </c>
      <c r="U611" s="254"/>
      <c r="V611" s="254"/>
    </row>
    <row r="612" spans="1:22" hidden="1" x14ac:dyDescent="0.25">
      <c r="A612" s="254"/>
      <c r="B612" s="639" t="s">
        <v>506</v>
      </c>
      <c r="C612" s="639" t="s">
        <v>321</v>
      </c>
      <c r="D612" s="638"/>
      <c r="E612" s="642" t="s">
        <v>322</v>
      </c>
      <c r="F612" s="642"/>
      <c r="G612" s="254"/>
      <c r="H612" s="254"/>
      <c r="I612" s="263">
        <f t="shared" ref="I612" si="431">SUM(I613:I615)</f>
        <v>2675000</v>
      </c>
      <c r="J612" s="254"/>
      <c r="K612" s="254"/>
      <c r="L612" s="254"/>
      <c r="M612" s="254"/>
      <c r="N612" s="263">
        <f t="shared" ref="N612:T612" si="432">SUM(N613:N615)</f>
        <v>2675000</v>
      </c>
      <c r="O612" s="236">
        <f t="shared" si="393"/>
        <v>100</v>
      </c>
      <c r="P612" s="263">
        <f t="shared" si="432"/>
        <v>0</v>
      </c>
      <c r="Q612" s="263">
        <f t="shared" si="432"/>
        <v>0</v>
      </c>
      <c r="R612" s="263">
        <f t="shared" si="432"/>
        <v>0</v>
      </c>
      <c r="S612" s="263">
        <f t="shared" si="432"/>
        <v>0</v>
      </c>
      <c r="T612" s="263">
        <f t="shared" si="432"/>
        <v>2675000</v>
      </c>
      <c r="U612" s="254"/>
      <c r="V612" s="254"/>
    </row>
    <row r="613" spans="1:22" hidden="1" x14ac:dyDescent="0.25">
      <c r="A613" s="254"/>
      <c r="B613" s="320" t="s">
        <v>506</v>
      </c>
      <c r="C613" s="320" t="s">
        <v>323</v>
      </c>
      <c r="D613" s="321"/>
      <c r="E613" s="641" t="s">
        <v>324</v>
      </c>
      <c r="F613" s="641"/>
      <c r="G613" s="254"/>
      <c r="H613" s="254"/>
      <c r="I613" s="265">
        <v>100000</v>
      </c>
      <c r="J613" s="254"/>
      <c r="K613" s="254"/>
      <c r="L613" s="254"/>
      <c r="M613" s="254"/>
      <c r="N613" s="265">
        <v>100000</v>
      </c>
      <c r="O613" s="236">
        <f t="shared" si="393"/>
        <v>100</v>
      </c>
      <c r="P613" s="265"/>
      <c r="Q613" s="265"/>
      <c r="R613" s="265"/>
      <c r="S613" s="265"/>
      <c r="T613" s="265">
        <v>100000</v>
      </c>
      <c r="U613" s="254"/>
      <c r="V613" s="254"/>
    </row>
    <row r="614" spans="1:22" hidden="1" x14ac:dyDescent="0.25">
      <c r="A614" s="254"/>
      <c r="B614" s="320" t="s">
        <v>506</v>
      </c>
      <c r="C614" s="320" t="s">
        <v>327</v>
      </c>
      <c r="D614" s="321"/>
      <c r="E614" s="641" t="s">
        <v>328</v>
      </c>
      <c r="F614" s="641"/>
      <c r="G614" s="254"/>
      <c r="H614" s="254"/>
      <c r="I614" s="265">
        <v>100000</v>
      </c>
      <c r="J614" s="254"/>
      <c r="K614" s="254"/>
      <c r="L614" s="254"/>
      <c r="M614" s="254"/>
      <c r="N614" s="265">
        <v>100000</v>
      </c>
      <c r="O614" s="236">
        <f t="shared" si="393"/>
        <v>100</v>
      </c>
      <c r="P614" s="265"/>
      <c r="Q614" s="265"/>
      <c r="R614" s="265"/>
      <c r="S614" s="265"/>
      <c r="T614" s="265">
        <v>100000</v>
      </c>
      <c r="U614" s="254"/>
      <c r="V614" s="254"/>
    </row>
    <row r="615" spans="1:22" hidden="1" x14ac:dyDescent="0.25">
      <c r="A615" s="254"/>
      <c r="B615" s="320" t="s">
        <v>506</v>
      </c>
      <c r="C615" s="320" t="s">
        <v>329</v>
      </c>
      <c r="D615" s="321"/>
      <c r="E615" s="641" t="s">
        <v>330</v>
      </c>
      <c r="F615" s="641"/>
      <c r="G615" s="254"/>
      <c r="H615" s="254"/>
      <c r="I615" s="265">
        <v>2475000</v>
      </c>
      <c r="J615" s="254"/>
      <c r="K615" s="254"/>
      <c r="L615" s="254"/>
      <c r="M615" s="254"/>
      <c r="N615" s="265">
        <v>2475000</v>
      </c>
      <c r="O615" s="236">
        <f t="shared" si="393"/>
        <v>100</v>
      </c>
      <c r="P615" s="265"/>
      <c r="Q615" s="265"/>
      <c r="R615" s="265"/>
      <c r="S615" s="265"/>
      <c r="T615" s="265">
        <v>2475000</v>
      </c>
      <c r="U615" s="254"/>
      <c r="V615" s="254"/>
    </row>
    <row r="616" spans="1:22" hidden="1" x14ac:dyDescent="0.25">
      <c r="A616" s="254"/>
      <c r="B616" s="320"/>
      <c r="C616" s="320"/>
      <c r="D616" s="321"/>
      <c r="E616" s="641"/>
      <c r="F616" s="641"/>
      <c r="G616" s="254"/>
      <c r="H616" s="254"/>
      <c r="I616" s="265"/>
      <c r="J616" s="254"/>
      <c r="K616" s="254"/>
      <c r="L616" s="254"/>
      <c r="M616" s="254"/>
      <c r="N616" s="265"/>
      <c r="O616" s="236"/>
      <c r="P616" s="265"/>
      <c r="Q616" s="265"/>
      <c r="R616" s="265"/>
      <c r="S616" s="265"/>
      <c r="T616" s="265"/>
      <c r="U616" s="254"/>
      <c r="V616" s="254"/>
    </row>
    <row r="617" spans="1:22" x14ac:dyDescent="0.25">
      <c r="A617" s="254"/>
      <c r="B617" s="635">
        <v>4</v>
      </c>
      <c r="C617" s="644"/>
      <c r="D617" s="636" t="s">
        <v>508</v>
      </c>
      <c r="E617" s="634"/>
      <c r="F617" s="634"/>
      <c r="G617" s="254"/>
      <c r="H617" s="254"/>
      <c r="I617" s="258">
        <f>I618+I638+I704+I716+I727</f>
        <v>210146900</v>
      </c>
      <c r="J617" s="254"/>
      <c r="K617" s="254"/>
      <c r="L617" s="254"/>
      <c r="M617" s="254"/>
      <c r="N617" s="258">
        <f>N618+N638+N704+N716+N727</f>
        <v>200814440</v>
      </c>
      <c r="O617" s="236">
        <f t="shared" si="393"/>
        <v>95.559077959275157</v>
      </c>
      <c r="P617" s="258">
        <f t="shared" ref="P617:T617" si="433">P618+P638+P704+P716+P727</f>
        <v>200814440</v>
      </c>
      <c r="Q617" s="258">
        <f t="shared" si="433"/>
        <v>0</v>
      </c>
      <c r="R617" s="258">
        <f t="shared" si="433"/>
        <v>0</v>
      </c>
      <c r="S617" s="258">
        <f t="shared" si="433"/>
        <v>0</v>
      </c>
      <c r="T617" s="258">
        <f t="shared" si="433"/>
        <v>0</v>
      </c>
      <c r="U617" s="254"/>
      <c r="V617" s="254"/>
    </row>
    <row r="618" spans="1:22" x14ac:dyDescent="0.25">
      <c r="A618" s="254"/>
      <c r="B618" s="635" t="s">
        <v>1883</v>
      </c>
      <c r="C618" s="644"/>
      <c r="D618" s="636" t="s">
        <v>110</v>
      </c>
      <c r="E618" s="634"/>
      <c r="F618" s="634"/>
      <c r="G618" s="254"/>
      <c r="H618" s="254"/>
      <c r="I618" s="258">
        <f>I619</f>
        <v>57850000</v>
      </c>
      <c r="J618" s="254"/>
      <c r="K618" s="254"/>
      <c r="L618" s="254"/>
      <c r="M618" s="254"/>
      <c r="N618" s="258">
        <f>N619</f>
        <v>54011000</v>
      </c>
      <c r="O618" s="236">
        <f t="shared" si="393"/>
        <v>93.363872082973216</v>
      </c>
      <c r="P618" s="258">
        <f t="shared" ref="P618:T618" si="434">P619</f>
        <v>54011000</v>
      </c>
      <c r="Q618" s="258">
        <f t="shared" si="434"/>
        <v>0</v>
      </c>
      <c r="R618" s="258">
        <f t="shared" si="434"/>
        <v>0</v>
      </c>
      <c r="S618" s="258">
        <f t="shared" si="434"/>
        <v>0</v>
      </c>
      <c r="T618" s="258">
        <f t="shared" si="434"/>
        <v>0</v>
      </c>
      <c r="U618" s="254"/>
      <c r="V618" s="254"/>
    </row>
    <row r="619" spans="1:22" ht="32.25" customHeight="1" x14ac:dyDescent="0.25">
      <c r="A619" s="254"/>
      <c r="B619" s="635" t="s">
        <v>1882</v>
      </c>
      <c r="C619" s="644"/>
      <c r="D619" s="634"/>
      <c r="E619" s="646" t="s">
        <v>1884</v>
      </c>
      <c r="F619" s="646" t="s">
        <v>1954</v>
      </c>
      <c r="G619" s="254"/>
      <c r="H619" s="254"/>
      <c r="I619" s="258">
        <f>I620+I628</f>
        <v>57850000</v>
      </c>
      <c r="J619" s="254"/>
      <c r="K619" s="254"/>
      <c r="L619" s="254"/>
      <c r="M619" s="254"/>
      <c r="N619" s="258">
        <f>N620+N628</f>
        <v>54011000</v>
      </c>
      <c r="O619" s="236">
        <f t="shared" si="393"/>
        <v>93.363872082973216</v>
      </c>
      <c r="P619" s="258">
        <f t="shared" ref="P619:T619" si="435">P620+P628</f>
        <v>54011000</v>
      </c>
      <c r="Q619" s="258">
        <f t="shared" si="435"/>
        <v>0</v>
      </c>
      <c r="R619" s="258">
        <f t="shared" si="435"/>
        <v>0</v>
      </c>
      <c r="S619" s="258">
        <f t="shared" si="435"/>
        <v>0</v>
      </c>
      <c r="T619" s="258">
        <f t="shared" si="435"/>
        <v>0</v>
      </c>
      <c r="U619" s="254"/>
      <c r="V619" s="254"/>
    </row>
    <row r="620" spans="1:22" hidden="1" x14ac:dyDescent="0.25">
      <c r="A620" s="254"/>
      <c r="B620" s="635" t="s">
        <v>512</v>
      </c>
      <c r="C620" s="635" t="s">
        <v>320</v>
      </c>
      <c r="D620" s="634"/>
      <c r="E620" s="646" t="s">
        <v>65</v>
      </c>
      <c r="F620" s="646"/>
      <c r="G620" s="254"/>
      <c r="H620" s="254"/>
      <c r="I620" s="258">
        <f t="shared" ref="I620" si="436">I621+I626</f>
        <v>1865000</v>
      </c>
      <c r="J620" s="254"/>
      <c r="K620" s="254"/>
      <c r="L620" s="254"/>
      <c r="M620" s="254"/>
      <c r="N620" s="258">
        <f t="shared" ref="N620:T620" si="437">N621+N626</f>
        <v>1865000</v>
      </c>
      <c r="O620" s="236">
        <f t="shared" si="393"/>
        <v>100</v>
      </c>
      <c r="P620" s="258">
        <f t="shared" si="437"/>
        <v>1865000</v>
      </c>
      <c r="Q620" s="258">
        <f t="shared" si="437"/>
        <v>0</v>
      </c>
      <c r="R620" s="258">
        <f t="shared" si="437"/>
        <v>0</v>
      </c>
      <c r="S620" s="258">
        <f t="shared" si="437"/>
        <v>0</v>
      </c>
      <c r="T620" s="258">
        <f t="shared" si="437"/>
        <v>0</v>
      </c>
      <c r="U620" s="254"/>
      <c r="V620" s="254"/>
    </row>
    <row r="621" spans="1:22" hidden="1" x14ac:dyDescent="0.25">
      <c r="A621" s="254"/>
      <c r="B621" s="639" t="s">
        <v>512</v>
      </c>
      <c r="C621" s="639" t="s">
        <v>321</v>
      </c>
      <c r="D621" s="638"/>
      <c r="E621" s="642" t="s">
        <v>322</v>
      </c>
      <c r="F621" s="642"/>
      <c r="G621" s="254"/>
      <c r="H621" s="254"/>
      <c r="I621" s="263">
        <f t="shared" ref="I621" si="438">SUM(I622:I625)</f>
        <v>1415000</v>
      </c>
      <c r="J621" s="254"/>
      <c r="K621" s="254"/>
      <c r="L621" s="254"/>
      <c r="M621" s="254"/>
      <c r="N621" s="263">
        <f t="shared" ref="N621:T621" si="439">SUM(N622:N625)</f>
        <v>1415000</v>
      </c>
      <c r="O621" s="236">
        <f t="shared" si="393"/>
        <v>100</v>
      </c>
      <c r="P621" s="263">
        <f t="shared" si="439"/>
        <v>1415000</v>
      </c>
      <c r="Q621" s="263">
        <f t="shared" si="439"/>
        <v>0</v>
      </c>
      <c r="R621" s="263">
        <f t="shared" si="439"/>
        <v>0</v>
      </c>
      <c r="S621" s="263">
        <f t="shared" si="439"/>
        <v>0</v>
      </c>
      <c r="T621" s="263">
        <f t="shared" si="439"/>
        <v>0</v>
      </c>
      <c r="U621" s="254"/>
      <c r="V621" s="254"/>
    </row>
    <row r="622" spans="1:22" hidden="1" x14ac:dyDescent="0.25">
      <c r="A622" s="254"/>
      <c r="B622" s="320" t="s">
        <v>512</v>
      </c>
      <c r="C622" s="320" t="s">
        <v>323</v>
      </c>
      <c r="D622" s="321"/>
      <c r="E622" s="641" t="s">
        <v>324</v>
      </c>
      <c r="F622" s="641"/>
      <c r="G622" s="254"/>
      <c r="H622" s="254"/>
      <c r="I622" s="265">
        <v>100000</v>
      </c>
      <c r="J622" s="254"/>
      <c r="K622" s="254"/>
      <c r="L622" s="254"/>
      <c r="M622" s="254"/>
      <c r="N622" s="265">
        <v>100000</v>
      </c>
      <c r="O622" s="236">
        <f t="shared" si="393"/>
        <v>100</v>
      </c>
      <c r="P622" s="265">
        <v>100000</v>
      </c>
      <c r="Q622" s="265"/>
      <c r="R622" s="265"/>
      <c r="S622" s="265"/>
      <c r="T622" s="265"/>
      <c r="U622" s="254"/>
      <c r="V622" s="254"/>
    </row>
    <row r="623" spans="1:22" hidden="1" x14ac:dyDescent="0.25">
      <c r="A623" s="254"/>
      <c r="B623" s="320" t="s">
        <v>512</v>
      </c>
      <c r="C623" s="320" t="s">
        <v>327</v>
      </c>
      <c r="D623" s="321"/>
      <c r="E623" s="641" t="s">
        <v>328</v>
      </c>
      <c r="F623" s="641"/>
      <c r="G623" s="254"/>
      <c r="H623" s="254"/>
      <c r="I623" s="265">
        <v>100000</v>
      </c>
      <c r="J623" s="254"/>
      <c r="K623" s="254"/>
      <c r="L623" s="254"/>
      <c r="M623" s="254"/>
      <c r="N623" s="265">
        <v>100000</v>
      </c>
      <c r="O623" s="236">
        <f t="shared" si="393"/>
        <v>100</v>
      </c>
      <c r="P623" s="265">
        <v>100000</v>
      </c>
      <c r="Q623" s="265"/>
      <c r="R623" s="265"/>
      <c r="S623" s="265"/>
      <c r="T623" s="265"/>
      <c r="U623" s="254"/>
      <c r="V623" s="254"/>
    </row>
    <row r="624" spans="1:22" hidden="1" x14ac:dyDescent="0.25">
      <c r="A624" s="254"/>
      <c r="B624" s="320" t="s">
        <v>512</v>
      </c>
      <c r="C624" s="320" t="s">
        <v>329</v>
      </c>
      <c r="D624" s="321"/>
      <c r="E624" s="641" t="s">
        <v>330</v>
      </c>
      <c r="F624" s="641"/>
      <c r="G624" s="254"/>
      <c r="H624" s="254"/>
      <c r="I624" s="265">
        <v>1040000</v>
      </c>
      <c r="J624" s="254"/>
      <c r="K624" s="254"/>
      <c r="L624" s="254"/>
      <c r="M624" s="254"/>
      <c r="N624" s="265">
        <v>1040000</v>
      </c>
      <c r="O624" s="236">
        <f t="shared" si="393"/>
        <v>100</v>
      </c>
      <c r="P624" s="265">
        <v>1040000</v>
      </c>
      <c r="Q624" s="265"/>
      <c r="R624" s="265"/>
      <c r="S624" s="265"/>
      <c r="T624" s="265"/>
      <c r="U624" s="254"/>
      <c r="V624" s="254"/>
    </row>
    <row r="625" spans="1:22" hidden="1" x14ac:dyDescent="0.25">
      <c r="A625" s="254"/>
      <c r="B625" s="320" t="s">
        <v>512</v>
      </c>
      <c r="C625" s="320" t="s">
        <v>436</v>
      </c>
      <c r="D625" s="321"/>
      <c r="E625" s="641" t="s">
        <v>1876</v>
      </c>
      <c r="F625" s="641"/>
      <c r="G625" s="254"/>
      <c r="H625" s="254"/>
      <c r="I625" s="265">
        <v>175000</v>
      </c>
      <c r="J625" s="254"/>
      <c r="K625" s="254"/>
      <c r="L625" s="254"/>
      <c r="M625" s="254"/>
      <c r="N625" s="265">
        <v>175000</v>
      </c>
      <c r="O625" s="236">
        <f t="shared" si="393"/>
        <v>100</v>
      </c>
      <c r="P625" s="265">
        <v>175000</v>
      </c>
      <c r="Q625" s="265"/>
      <c r="R625" s="265"/>
      <c r="S625" s="265"/>
      <c r="T625" s="265"/>
      <c r="U625" s="254"/>
      <c r="V625" s="254"/>
    </row>
    <row r="626" spans="1:22" hidden="1" x14ac:dyDescent="0.25">
      <c r="A626" s="659"/>
      <c r="B626" s="639" t="s">
        <v>512</v>
      </c>
      <c r="C626" s="639" t="s">
        <v>412</v>
      </c>
      <c r="D626" s="634"/>
      <c r="E626" s="642" t="s">
        <v>79</v>
      </c>
      <c r="F626" s="642"/>
      <c r="G626" s="254"/>
      <c r="H626" s="254"/>
      <c r="I626" s="258">
        <f>I627</f>
        <v>450000</v>
      </c>
      <c r="J626" s="254"/>
      <c r="K626" s="254"/>
      <c r="L626" s="254"/>
      <c r="M626" s="254"/>
      <c r="N626" s="258">
        <f>N627</f>
        <v>450000</v>
      </c>
      <c r="O626" s="236">
        <f t="shared" si="393"/>
        <v>100</v>
      </c>
      <c r="P626" s="258">
        <f t="shared" ref="P626:T626" si="440">P627</f>
        <v>450000</v>
      </c>
      <c r="Q626" s="258">
        <f t="shared" si="440"/>
        <v>0</v>
      </c>
      <c r="R626" s="258">
        <f t="shared" si="440"/>
        <v>0</v>
      </c>
      <c r="S626" s="258">
        <f t="shared" si="440"/>
        <v>0</v>
      </c>
      <c r="T626" s="258">
        <f t="shared" si="440"/>
        <v>0</v>
      </c>
      <c r="U626" s="254"/>
      <c r="V626" s="254"/>
    </row>
    <row r="627" spans="1:22" ht="25.5" hidden="1" x14ac:dyDescent="0.25">
      <c r="A627" s="254"/>
      <c r="B627" s="320" t="s">
        <v>514</v>
      </c>
      <c r="C627" s="320" t="s">
        <v>428</v>
      </c>
      <c r="D627" s="321"/>
      <c r="E627" s="641" t="s">
        <v>429</v>
      </c>
      <c r="F627" s="641"/>
      <c r="G627" s="254"/>
      <c r="H627" s="254"/>
      <c r="I627" s="265">
        <v>450000</v>
      </c>
      <c r="J627" s="254"/>
      <c r="K627" s="254"/>
      <c r="L627" s="254"/>
      <c r="M627" s="254"/>
      <c r="N627" s="265">
        <v>450000</v>
      </c>
      <c r="O627" s="236">
        <f t="shared" si="393"/>
        <v>100</v>
      </c>
      <c r="P627" s="265">
        <v>450000</v>
      </c>
      <c r="Q627" s="265"/>
      <c r="R627" s="265"/>
      <c r="S627" s="265"/>
      <c r="T627" s="265"/>
      <c r="U627" s="254"/>
      <c r="V627" s="254"/>
    </row>
    <row r="628" spans="1:22" hidden="1" x14ac:dyDescent="0.25">
      <c r="A628" s="254"/>
      <c r="B628" s="639" t="s">
        <v>512</v>
      </c>
      <c r="C628" s="635" t="s">
        <v>363</v>
      </c>
      <c r="D628" s="634"/>
      <c r="E628" s="646" t="s">
        <v>66</v>
      </c>
      <c r="F628" s="646"/>
      <c r="G628" s="254"/>
      <c r="H628" s="254"/>
      <c r="I628" s="305">
        <f>I629+I634</f>
        <v>55985000</v>
      </c>
      <c r="J628" s="254"/>
      <c r="K628" s="254"/>
      <c r="L628" s="254"/>
      <c r="M628" s="254"/>
      <c r="N628" s="305">
        <f>N629+N634</f>
        <v>52146000</v>
      </c>
      <c r="O628" s="236">
        <f t="shared" si="393"/>
        <v>93.142806108779141</v>
      </c>
      <c r="P628" s="305">
        <f t="shared" ref="P628:T628" si="441">P629+P634</f>
        <v>52146000</v>
      </c>
      <c r="Q628" s="305">
        <f t="shared" si="441"/>
        <v>0</v>
      </c>
      <c r="R628" s="305">
        <f t="shared" si="441"/>
        <v>0</v>
      </c>
      <c r="S628" s="305">
        <f t="shared" si="441"/>
        <v>0</v>
      </c>
      <c r="T628" s="305">
        <f t="shared" si="441"/>
        <v>0</v>
      </c>
      <c r="U628" s="254"/>
      <c r="V628" s="254"/>
    </row>
    <row r="629" spans="1:22" ht="24" hidden="1" customHeight="1" x14ac:dyDescent="0.25">
      <c r="A629" s="254"/>
      <c r="B629" s="639" t="s">
        <v>512</v>
      </c>
      <c r="C629" s="639" t="s">
        <v>438</v>
      </c>
      <c r="D629" s="638"/>
      <c r="E629" s="642" t="s">
        <v>439</v>
      </c>
      <c r="F629" s="642"/>
      <c r="G629" s="254"/>
      <c r="H629" s="254"/>
      <c r="I629" s="309">
        <f>SUM(I630:I633)</f>
        <v>47035000</v>
      </c>
      <c r="J629" s="254"/>
      <c r="K629" s="254"/>
      <c r="L629" s="254"/>
      <c r="M629" s="254"/>
      <c r="N629" s="309">
        <f>SUM(N630:N633)</f>
        <v>43746000</v>
      </c>
      <c r="O629" s="236">
        <f t="shared" si="393"/>
        <v>93.007334963325178</v>
      </c>
      <c r="P629" s="309">
        <f t="shared" ref="P629:T629" si="442">SUM(P630:P633)</f>
        <v>43746000</v>
      </c>
      <c r="Q629" s="309">
        <f t="shared" si="442"/>
        <v>0</v>
      </c>
      <c r="R629" s="309">
        <f t="shared" si="442"/>
        <v>0</v>
      </c>
      <c r="S629" s="309">
        <f t="shared" si="442"/>
        <v>0</v>
      </c>
      <c r="T629" s="309">
        <f t="shared" si="442"/>
        <v>0</v>
      </c>
      <c r="U629" s="254"/>
      <c r="V629" s="254"/>
    </row>
    <row r="630" spans="1:22" ht="25.5" hidden="1" x14ac:dyDescent="0.25">
      <c r="A630" s="254"/>
      <c r="B630" s="660" t="s">
        <v>512</v>
      </c>
      <c r="C630" s="650" t="s">
        <v>440</v>
      </c>
      <c r="D630" s="651"/>
      <c r="E630" s="641" t="s">
        <v>441</v>
      </c>
      <c r="F630" s="641"/>
      <c r="G630" s="254"/>
      <c r="H630" s="254"/>
      <c r="I630" s="302">
        <v>1950000</v>
      </c>
      <c r="J630" s="254"/>
      <c r="K630" s="254"/>
      <c r="L630" s="254"/>
      <c r="M630" s="254"/>
      <c r="N630" s="302">
        <v>1950000</v>
      </c>
      <c r="O630" s="236">
        <f t="shared" si="393"/>
        <v>100</v>
      </c>
      <c r="P630" s="302">
        <v>1950000</v>
      </c>
      <c r="Q630" s="302"/>
      <c r="R630" s="302"/>
      <c r="S630" s="302"/>
      <c r="T630" s="302"/>
      <c r="U630" s="254"/>
      <c r="V630" s="254"/>
    </row>
    <row r="631" spans="1:22" ht="25.5" hidden="1" x14ac:dyDescent="0.25">
      <c r="A631" s="254"/>
      <c r="B631" s="660" t="s">
        <v>512</v>
      </c>
      <c r="C631" s="650" t="s">
        <v>442</v>
      </c>
      <c r="D631" s="651"/>
      <c r="E631" s="641" t="s">
        <v>443</v>
      </c>
      <c r="F631" s="641"/>
      <c r="G631" s="254"/>
      <c r="H631" s="254"/>
      <c r="I631" s="302">
        <v>14025000</v>
      </c>
      <c r="J631" s="254"/>
      <c r="K631" s="254"/>
      <c r="L631" s="254"/>
      <c r="M631" s="254"/>
      <c r="N631" s="302">
        <v>14025000</v>
      </c>
      <c r="O631" s="236">
        <f t="shared" si="393"/>
        <v>100</v>
      </c>
      <c r="P631" s="302">
        <v>14025000</v>
      </c>
      <c r="Q631" s="302"/>
      <c r="R631" s="302"/>
      <c r="S631" s="302"/>
      <c r="T631" s="302"/>
      <c r="U631" s="254"/>
      <c r="V631" s="254"/>
    </row>
    <row r="632" spans="1:22" ht="25.5" hidden="1" x14ac:dyDescent="0.25">
      <c r="A632" s="254"/>
      <c r="B632" s="660" t="s">
        <v>512</v>
      </c>
      <c r="C632" s="650" t="s">
        <v>444</v>
      </c>
      <c r="D632" s="651"/>
      <c r="E632" s="641" t="s">
        <v>445</v>
      </c>
      <c r="F632" s="641"/>
      <c r="G632" s="254"/>
      <c r="H632" s="254"/>
      <c r="I632" s="302">
        <v>31060000</v>
      </c>
      <c r="J632" s="254"/>
      <c r="K632" s="254"/>
      <c r="L632" s="254"/>
      <c r="M632" s="254"/>
      <c r="N632" s="302">
        <v>27771000</v>
      </c>
      <c r="O632" s="236">
        <f t="shared" si="393"/>
        <v>89.410817772054088</v>
      </c>
      <c r="P632" s="302">
        <f>N632</f>
        <v>27771000</v>
      </c>
      <c r="Q632" s="302"/>
      <c r="R632" s="302"/>
      <c r="S632" s="302"/>
      <c r="T632" s="302"/>
      <c r="U632" s="254"/>
      <c r="V632" s="254"/>
    </row>
    <row r="633" spans="1:22" ht="25.5" hidden="1" x14ac:dyDescent="0.25">
      <c r="A633" s="254"/>
      <c r="B633" s="660" t="s">
        <v>512</v>
      </c>
      <c r="C633" s="650" t="s">
        <v>902</v>
      </c>
      <c r="D633" s="651"/>
      <c r="E633" s="641" t="s">
        <v>903</v>
      </c>
      <c r="F633" s="641"/>
      <c r="G633" s="254"/>
      <c r="H633" s="254"/>
      <c r="I633" s="302">
        <v>0</v>
      </c>
      <c r="J633" s="254"/>
      <c r="K633" s="254"/>
      <c r="L633" s="254"/>
      <c r="M633" s="254"/>
      <c r="N633" s="302">
        <v>0</v>
      </c>
      <c r="O633" s="236" t="e">
        <f t="shared" si="393"/>
        <v>#DIV/0!</v>
      </c>
      <c r="P633" s="302">
        <v>0</v>
      </c>
      <c r="Q633" s="302">
        <v>0</v>
      </c>
      <c r="R633" s="302">
        <v>0</v>
      </c>
      <c r="S633" s="302">
        <v>0</v>
      </c>
      <c r="T633" s="302">
        <v>0</v>
      </c>
      <c r="U633" s="254"/>
      <c r="V633" s="254"/>
    </row>
    <row r="634" spans="1:22" hidden="1" x14ac:dyDescent="0.25">
      <c r="A634" s="254"/>
      <c r="B634" s="639" t="s">
        <v>512</v>
      </c>
      <c r="C634" s="639" t="s">
        <v>856</v>
      </c>
      <c r="D634" s="638"/>
      <c r="E634" s="642" t="s">
        <v>906</v>
      </c>
      <c r="F634" s="642"/>
      <c r="G634" s="254"/>
      <c r="H634" s="254"/>
      <c r="I634" s="309">
        <f>SUM(I635:I636)</f>
        <v>8950000</v>
      </c>
      <c r="J634" s="254"/>
      <c r="K634" s="254"/>
      <c r="L634" s="254"/>
      <c r="M634" s="254"/>
      <c r="N634" s="309">
        <f>SUM(N635:N636)</f>
        <v>8400000</v>
      </c>
      <c r="O634" s="236">
        <f t="shared" si="393"/>
        <v>93.85474860335195</v>
      </c>
      <c r="P634" s="309">
        <f t="shared" ref="P634:T634" si="443">SUM(P635:P636)</f>
        <v>8400000</v>
      </c>
      <c r="Q634" s="309">
        <f t="shared" si="443"/>
        <v>0</v>
      </c>
      <c r="R634" s="309">
        <f t="shared" si="443"/>
        <v>0</v>
      </c>
      <c r="S634" s="309">
        <f t="shared" si="443"/>
        <v>0</v>
      </c>
      <c r="T634" s="309">
        <f t="shared" si="443"/>
        <v>0</v>
      </c>
      <c r="U634" s="254"/>
      <c r="V634" s="254"/>
    </row>
    <row r="635" spans="1:22" hidden="1" x14ac:dyDescent="0.25">
      <c r="A635" s="254"/>
      <c r="B635" s="660" t="s">
        <v>512</v>
      </c>
      <c r="C635" s="650" t="s">
        <v>1887</v>
      </c>
      <c r="D635" s="651"/>
      <c r="E635" s="641" t="s">
        <v>1885</v>
      </c>
      <c r="F635" s="641"/>
      <c r="G635" s="254"/>
      <c r="H635" s="254"/>
      <c r="I635" s="302">
        <v>3450000</v>
      </c>
      <c r="J635" s="254"/>
      <c r="K635" s="254"/>
      <c r="L635" s="254"/>
      <c r="M635" s="254"/>
      <c r="N635" s="302">
        <v>3450000</v>
      </c>
      <c r="O635" s="236">
        <f t="shared" si="393"/>
        <v>100</v>
      </c>
      <c r="P635" s="302">
        <v>3450000</v>
      </c>
      <c r="Q635" s="302"/>
      <c r="R635" s="302"/>
      <c r="S635" s="302"/>
      <c r="T635" s="302"/>
      <c r="U635" s="254"/>
      <c r="V635" s="254"/>
    </row>
    <row r="636" spans="1:22" hidden="1" x14ac:dyDescent="0.25">
      <c r="A636" s="254"/>
      <c r="B636" s="660" t="s">
        <v>1886</v>
      </c>
      <c r="C636" s="650" t="s">
        <v>858</v>
      </c>
      <c r="D636" s="321"/>
      <c r="E636" s="322" t="s">
        <v>906</v>
      </c>
      <c r="F636" s="322"/>
      <c r="G636" s="254"/>
      <c r="H636" s="254"/>
      <c r="I636" s="265">
        <v>5500000</v>
      </c>
      <c r="J636" s="254"/>
      <c r="K636" s="254"/>
      <c r="L636" s="254"/>
      <c r="M636" s="254"/>
      <c r="N636" s="265">
        <v>4950000</v>
      </c>
      <c r="O636" s="236">
        <f t="shared" si="393"/>
        <v>90</v>
      </c>
      <c r="P636" s="265">
        <f>N636</f>
        <v>4950000</v>
      </c>
      <c r="Q636" s="265"/>
      <c r="R636" s="265"/>
      <c r="S636" s="265"/>
      <c r="T636" s="265"/>
      <c r="U636" s="254"/>
      <c r="V636" s="254"/>
    </row>
    <row r="637" spans="1:22" x14ac:dyDescent="0.25">
      <c r="A637" s="254"/>
      <c r="B637" s="660"/>
      <c r="C637" s="650"/>
      <c r="D637" s="321"/>
      <c r="E637" s="322"/>
      <c r="F637" s="322"/>
      <c r="G637" s="254"/>
      <c r="H637" s="254"/>
      <c r="I637" s="265"/>
      <c r="J637" s="254"/>
      <c r="K637" s="254"/>
      <c r="L637" s="254"/>
      <c r="M637" s="254"/>
      <c r="N637" s="265"/>
      <c r="O637" s="236"/>
      <c r="P637" s="265"/>
      <c r="Q637" s="265"/>
      <c r="R637" s="265"/>
      <c r="S637" s="265"/>
      <c r="T637" s="265"/>
      <c r="U637" s="254"/>
      <c r="V637" s="254"/>
    </row>
    <row r="638" spans="1:22" x14ac:dyDescent="0.25">
      <c r="A638" s="254"/>
      <c r="B638" s="635" t="s">
        <v>509</v>
      </c>
      <c r="C638" s="644"/>
      <c r="D638" s="636" t="s">
        <v>111</v>
      </c>
      <c r="E638" s="634"/>
      <c r="F638" s="634"/>
      <c r="G638" s="254"/>
      <c r="H638" s="254"/>
      <c r="I638" s="258">
        <f>I639+I655+I676+I691</f>
        <v>132556900</v>
      </c>
      <c r="J638" s="254"/>
      <c r="K638" s="254"/>
      <c r="L638" s="254"/>
      <c r="M638" s="254"/>
      <c r="N638" s="258">
        <f>N639+N655+N676+N691</f>
        <v>128083440</v>
      </c>
      <c r="O638" s="236">
        <f t="shared" ref="O638:O652" si="444">N638/I638*100</f>
        <v>96.6252530045588</v>
      </c>
      <c r="P638" s="258">
        <f t="shared" ref="P638:T638" si="445">P639+P655+P676+P691</f>
        <v>128083440</v>
      </c>
      <c r="Q638" s="258">
        <f t="shared" si="445"/>
        <v>0</v>
      </c>
      <c r="R638" s="258">
        <f t="shared" si="445"/>
        <v>0</v>
      </c>
      <c r="S638" s="258">
        <f t="shared" si="445"/>
        <v>0</v>
      </c>
      <c r="T638" s="258">
        <f t="shared" si="445"/>
        <v>0</v>
      </c>
      <c r="U638" s="254"/>
      <c r="V638" s="254"/>
    </row>
    <row r="639" spans="1:22" ht="33" customHeight="1" x14ac:dyDescent="0.25">
      <c r="A639" s="254"/>
      <c r="B639" s="635" t="s">
        <v>1888</v>
      </c>
      <c r="C639" s="644"/>
      <c r="D639" s="634"/>
      <c r="E639" s="646" t="s">
        <v>1889</v>
      </c>
      <c r="F639" s="646" t="s">
        <v>1955</v>
      </c>
      <c r="G639" s="254"/>
      <c r="H639" s="254"/>
      <c r="I639" s="258">
        <f>I640+I645</f>
        <v>26513500</v>
      </c>
      <c r="J639" s="254"/>
      <c r="K639" s="254"/>
      <c r="L639" s="254"/>
      <c r="M639" s="254"/>
      <c r="N639" s="258">
        <f>N640+N645</f>
        <v>25753500</v>
      </c>
      <c r="O639" s="236">
        <f t="shared" si="444"/>
        <v>97.133535745940748</v>
      </c>
      <c r="P639" s="258">
        <f t="shared" ref="P639:T639" si="446">P640+P645</f>
        <v>25753500</v>
      </c>
      <c r="Q639" s="258">
        <f t="shared" si="446"/>
        <v>0</v>
      </c>
      <c r="R639" s="258">
        <f t="shared" si="446"/>
        <v>0</v>
      </c>
      <c r="S639" s="258">
        <f t="shared" si="446"/>
        <v>0</v>
      </c>
      <c r="T639" s="258">
        <f t="shared" si="446"/>
        <v>0</v>
      </c>
      <c r="U639" s="254"/>
      <c r="V639" s="254"/>
    </row>
    <row r="640" spans="1:22" hidden="1" x14ac:dyDescent="0.25">
      <c r="A640" s="254"/>
      <c r="B640" s="635" t="s">
        <v>1888</v>
      </c>
      <c r="C640" s="635" t="s">
        <v>320</v>
      </c>
      <c r="D640" s="634"/>
      <c r="E640" s="646" t="s">
        <v>65</v>
      </c>
      <c r="F640" s="646"/>
      <c r="G640" s="254"/>
      <c r="H640" s="254"/>
      <c r="I640" s="258">
        <f>I641</f>
        <v>70000</v>
      </c>
      <c r="J640" s="254"/>
      <c r="K640" s="254"/>
      <c r="L640" s="254"/>
      <c r="M640" s="254"/>
      <c r="N640" s="258">
        <f>N641</f>
        <v>70000</v>
      </c>
      <c r="O640" s="236">
        <f t="shared" si="444"/>
        <v>100</v>
      </c>
      <c r="P640" s="258">
        <f t="shared" ref="P640:T640" si="447">P641</f>
        <v>70000</v>
      </c>
      <c r="Q640" s="258">
        <f t="shared" si="447"/>
        <v>0</v>
      </c>
      <c r="R640" s="258">
        <f t="shared" si="447"/>
        <v>0</v>
      </c>
      <c r="S640" s="258">
        <f t="shared" si="447"/>
        <v>0</v>
      </c>
      <c r="T640" s="258">
        <f t="shared" si="447"/>
        <v>0</v>
      </c>
      <c r="U640" s="254"/>
      <c r="V640" s="254"/>
    </row>
    <row r="641" spans="1:22" hidden="1" x14ac:dyDescent="0.25">
      <c r="A641" s="254"/>
      <c r="B641" s="635" t="s">
        <v>1888</v>
      </c>
      <c r="C641" s="639" t="s">
        <v>321</v>
      </c>
      <c r="D641" s="638"/>
      <c r="E641" s="642" t="s">
        <v>322</v>
      </c>
      <c r="F641" s="642"/>
      <c r="G641" s="254"/>
      <c r="H641" s="254"/>
      <c r="I641" s="263">
        <f t="shared" ref="I641" si="448">SUM(I642:I644)</f>
        <v>70000</v>
      </c>
      <c r="J641" s="254"/>
      <c r="K641" s="254"/>
      <c r="L641" s="254"/>
      <c r="M641" s="254"/>
      <c r="N641" s="263">
        <f t="shared" ref="N641:T641" si="449">SUM(N642:N644)</f>
        <v>70000</v>
      </c>
      <c r="O641" s="236">
        <f t="shared" si="444"/>
        <v>100</v>
      </c>
      <c r="P641" s="263">
        <f t="shared" si="449"/>
        <v>70000</v>
      </c>
      <c r="Q641" s="263">
        <f t="shared" si="449"/>
        <v>0</v>
      </c>
      <c r="R641" s="263">
        <f t="shared" si="449"/>
        <v>0</v>
      </c>
      <c r="S641" s="263">
        <f t="shared" si="449"/>
        <v>0</v>
      </c>
      <c r="T641" s="263">
        <f t="shared" si="449"/>
        <v>0</v>
      </c>
      <c r="U641" s="254"/>
      <c r="V641" s="254"/>
    </row>
    <row r="642" spans="1:22" hidden="1" x14ac:dyDescent="0.25">
      <c r="A642" s="254"/>
      <c r="B642" s="320" t="s">
        <v>1888</v>
      </c>
      <c r="C642" s="320" t="s">
        <v>323</v>
      </c>
      <c r="D642" s="321"/>
      <c r="E642" s="641" t="s">
        <v>324</v>
      </c>
      <c r="F642" s="641"/>
      <c r="G642" s="254"/>
      <c r="H642" s="254"/>
      <c r="I642" s="265">
        <v>20000</v>
      </c>
      <c r="J642" s="254"/>
      <c r="K642" s="254"/>
      <c r="L642" s="254"/>
      <c r="M642" s="254"/>
      <c r="N642" s="265">
        <v>20000</v>
      </c>
      <c r="O642" s="236">
        <f t="shared" si="444"/>
        <v>100</v>
      </c>
      <c r="P642" s="265">
        <v>20000</v>
      </c>
      <c r="Q642" s="265"/>
      <c r="R642" s="265"/>
      <c r="S642" s="265"/>
      <c r="T642" s="265"/>
      <c r="U642" s="254"/>
      <c r="V642" s="254"/>
    </row>
    <row r="643" spans="1:22" hidden="1" x14ac:dyDescent="0.25">
      <c r="A643" s="254"/>
      <c r="B643" s="320" t="s">
        <v>1888</v>
      </c>
      <c r="C643" s="320" t="s">
        <v>327</v>
      </c>
      <c r="D643" s="321"/>
      <c r="E643" s="641" t="s">
        <v>328</v>
      </c>
      <c r="F643" s="641"/>
      <c r="G643" s="254"/>
      <c r="H643" s="254"/>
      <c r="I643" s="265">
        <v>50000</v>
      </c>
      <c r="J643" s="254"/>
      <c r="K643" s="254"/>
      <c r="L643" s="254"/>
      <c r="M643" s="254"/>
      <c r="N643" s="265">
        <v>50000</v>
      </c>
      <c r="O643" s="236">
        <f t="shared" si="444"/>
        <v>100</v>
      </c>
      <c r="P643" s="265">
        <v>50000</v>
      </c>
      <c r="Q643" s="265"/>
      <c r="R643" s="265"/>
      <c r="S643" s="265"/>
      <c r="T643" s="265"/>
      <c r="U643" s="254"/>
      <c r="V643" s="254"/>
    </row>
    <row r="644" spans="1:22" hidden="1" x14ac:dyDescent="0.25">
      <c r="A644" s="254"/>
      <c r="B644" s="320" t="s">
        <v>1888</v>
      </c>
      <c r="C644" s="320" t="s">
        <v>329</v>
      </c>
      <c r="D644" s="321"/>
      <c r="E644" s="641" t="s">
        <v>330</v>
      </c>
      <c r="F644" s="641"/>
      <c r="G644" s="254"/>
      <c r="H644" s="254"/>
      <c r="I644" s="265"/>
      <c r="J644" s="254"/>
      <c r="K644" s="254"/>
      <c r="L644" s="254"/>
      <c r="M644" s="254"/>
      <c r="N644" s="265"/>
      <c r="O644" s="236" t="e">
        <f t="shared" si="444"/>
        <v>#DIV/0!</v>
      </c>
      <c r="P644" s="265"/>
      <c r="Q644" s="265"/>
      <c r="R644" s="265"/>
      <c r="S644" s="265"/>
      <c r="T644" s="265"/>
      <c r="U644" s="254"/>
      <c r="V644" s="254"/>
    </row>
    <row r="645" spans="1:22" hidden="1" x14ac:dyDescent="0.25">
      <c r="A645" s="254"/>
      <c r="B645" s="635" t="s">
        <v>1888</v>
      </c>
      <c r="C645" s="635" t="s">
        <v>363</v>
      </c>
      <c r="D645" s="634"/>
      <c r="E645" s="646" t="s">
        <v>66</v>
      </c>
      <c r="F645" s="646"/>
      <c r="G645" s="254"/>
      <c r="H645" s="254"/>
      <c r="I645" s="305">
        <f>I646+I651</f>
        <v>26443500</v>
      </c>
      <c r="J645" s="254"/>
      <c r="K645" s="254"/>
      <c r="L645" s="254"/>
      <c r="M645" s="254"/>
      <c r="N645" s="305">
        <f>N646+N651</f>
        <v>25683500</v>
      </c>
      <c r="O645" s="236">
        <f t="shared" si="444"/>
        <v>97.125947775445766</v>
      </c>
      <c r="P645" s="305">
        <f t="shared" ref="P645:T645" si="450">P646+P651</f>
        <v>25683500</v>
      </c>
      <c r="Q645" s="305">
        <f t="shared" si="450"/>
        <v>0</v>
      </c>
      <c r="R645" s="305">
        <f t="shared" si="450"/>
        <v>0</v>
      </c>
      <c r="S645" s="305">
        <f t="shared" si="450"/>
        <v>0</v>
      </c>
      <c r="T645" s="305">
        <f t="shared" si="450"/>
        <v>0</v>
      </c>
      <c r="U645" s="254"/>
      <c r="V645" s="254"/>
    </row>
    <row r="646" spans="1:22" ht="24" hidden="1" customHeight="1" x14ac:dyDescent="0.25">
      <c r="A646" s="254"/>
      <c r="B646" s="635" t="s">
        <v>1888</v>
      </c>
      <c r="C646" s="639" t="s">
        <v>438</v>
      </c>
      <c r="D646" s="638"/>
      <c r="E646" s="642" t="s">
        <v>439</v>
      </c>
      <c r="F646" s="642"/>
      <c r="G646" s="254"/>
      <c r="H646" s="254"/>
      <c r="I646" s="309">
        <f>SUM(I647:I650)</f>
        <v>10383500</v>
      </c>
      <c r="J646" s="254"/>
      <c r="K646" s="254"/>
      <c r="L646" s="254"/>
      <c r="M646" s="254"/>
      <c r="N646" s="309">
        <f>SUM(N647:N650)</f>
        <v>10383500</v>
      </c>
      <c r="O646" s="236">
        <f t="shared" si="444"/>
        <v>100</v>
      </c>
      <c r="P646" s="309">
        <f t="shared" ref="P646:T646" si="451">SUM(P647:P650)</f>
        <v>10383500</v>
      </c>
      <c r="Q646" s="309">
        <f t="shared" si="451"/>
        <v>0</v>
      </c>
      <c r="R646" s="309">
        <f t="shared" si="451"/>
        <v>0</v>
      </c>
      <c r="S646" s="309">
        <f t="shared" si="451"/>
        <v>0</v>
      </c>
      <c r="T646" s="309">
        <f t="shared" si="451"/>
        <v>0</v>
      </c>
      <c r="U646" s="254"/>
      <c r="V646" s="254"/>
    </row>
    <row r="647" spans="1:22" ht="25.5" hidden="1" x14ac:dyDescent="0.25">
      <c r="A647" s="254"/>
      <c r="B647" s="320" t="s">
        <v>1888</v>
      </c>
      <c r="C647" s="650" t="s">
        <v>440</v>
      </c>
      <c r="D647" s="651"/>
      <c r="E647" s="641" t="s">
        <v>441</v>
      </c>
      <c r="F647" s="641"/>
      <c r="G647" s="254"/>
      <c r="H647" s="254"/>
      <c r="I647" s="302">
        <v>450000</v>
      </c>
      <c r="J647" s="254"/>
      <c r="K647" s="254"/>
      <c r="L647" s="254"/>
      <c r="M647" s="254"/>
      <c r="N647" s="302">
        <v>450000</v>
      </c>
      <c r="O647" s="236">
        <f t="shared" si="444"/>
        <v>100</v>
      </c>
      <c r="P647" s="302">
        <v>450000</v>
      </c>
      <c r="Q647" s="302"/>
      <c r="R647" s="302"/>
      <c r="S647" s="302"/>
      <c r="T647" s="302"/>
      <c r="U647" s="254"/>
      <c r="V647" s="254"/>
    </row>
    <row r="648" spans="1:22" ht="25.5" hidden="1" x14ac:dyDescent="0.25">
      <c r="A648" s="254"/>
      <c r="B648" s="320" t="s">
        <v>1888</v>
      </c>
      <c r="C648" s="650" t="s">
        <v>442</v>
      </c>
      <c r="D648" s="651"/>
      <c r="E648" s="641" t="s">
        <v>443</v>
      </c>
      <c r="F648" s="641"/>
      <c r="G648" s="254"/>
      <c r="H648" s="254"/>
      <c r="I648" s="302">
        <v>1614000</v>
      </c>
      <c r="J648" s="254"/>
      <c r="K648" s="254"/>
      <c r="L648" s="254"/>
      <c r="M648" s="254"/>
      <c r="N648" s="302">
        <v>1614000</v>
      </c>
      <c r="O648" s="236">
        <f t="shared" si="444"/>
        <v>100</v>
      </c>
      <c r="P648" s="302">
        <v>1614000</v>
      </c>
      <c r="Q648" s="302"/>
      <c r="R648" s="302"/>
      <c r="S648" s="302"/>
      <c r="T648" s="302"/>
      <c r="U648" s="254"/>
      <c r="V648" s="254"/>
    </row>
    <row r="649" spans="1:22" ht="24.75" hidden="1" customHeight="1" x14ac:dyDescent="0.25">
      <c r="A649" s="254"/>
      <c r="B649" s="320" t="s">
        <v>1888</v>
      </c>
      <c r="C649" s="650" t="s">
        <v>444</v>
      </c>
      <c r="D649" s="651"/>
      <c r="E649" s="641" t="s">
        <v>445</v>
      </c>
      <c r="F649" s="641"/>
      <c r="G649" s="254"/>
      <c r="H649" s="254"/>
      <c r="I649" s="302">
        <v>8319500</v>
      </c>
      <c r="J649" s="254"/>
      <c r="K649" s="254"/>
      <c r="L649" s="254"/>
      <c r="M649" s="254"/>
      <c r="N649" s="302">
        <v>8319500</v>
      </c>
      <c r="O649" s="236">
        <f t="shared" si="444"/>
        <v>100</v>
      </c>
      <c r="P649" s="302">
        <v>8319500</v>
      </c>
      <c r="Q649" s="302"/>
      <c r="R649" s="302"/>
      <c r="S649" s="302"/>
      <c r="T649" s="302"/>
      <c r="U649" s="254"/>
      <c r="V649" s="254"/>
    </row>
    <row r="650" spans="1:22" ht="25.5" hidden="1" x14ac:dyDescent="0.25">
      <c r="A650" s="254"/>
      <c r="B650" s="320" t="s">
        <v>1888</v>
      </c>
      <c r="C650" s="650" t="s">
        <v>902</v>
      </c>
      <c r="D650" s="651"/>
      <c r="E650" s="641" t="s">
        <v>903</v>
      </c>
      <c r="F650" s="641"/>
      <c r="G650" s="254"/>
      <c r="H650" s="254"/>
      <c r="I650" s="302">
        <v>0</v>
      </c>
      <c r="J650" s="254"/>
      <c r="K650" s="254"/>
      <c r="L650" s="254"/>
      <c r="M650" s="254"/>
      <c r="N650" s="302">
        <v>0</v>
      </c>
      <c r="O650" s="236" t="e">
        <f t="shared" si="444"/>
        <v>#DIV/0!</v>
      </c>
      <c r="P650" s="302">
        <v>0</v>
      </c>
      <c r="Q650" s="302">
        <v>0</v>
      </c>
      <c r="R650" s="302">
        <v>0</v>
      </c>
      <c r="S650" s="302">
        <v>0</v>
      </c>
      <c r="T650" s="302">
        <v>0</v>
      </c>
      <c r="U650" s="254"/>
      <c r="V650" s="254"/>
    </row>
    <row r="651" spans="1:22" hidden="1" x14ac:dyDescent="0.25">
      <c r="A651" s="254"/>
      <c r="B651" s="635" t="s">
        <v>1888</v>
      </c>
      <c r="C651" s="639" t="s">
        <v>856</v>
      </c>
      <c r="D651" s="638"/>
      <c r="E651" s="642" t="s">
        <v>906</v>
      </c>
      <c r="F651" s="642"/>
      <c r="G651" s="254"/>
      <c r="H651" s="254"/>
      <c r="I651" s="309">
        <f>SUM(I652:I653)</f>
        <v>16060000</v>
      </c>
      <c r="J651" s="254"/>
      <c r="K651" s="254"/>
      <c r="L651" s="254"/>
      <c r="M651" s="254"/>
      <c r="N651" s="309">
        <f>SUM(N652:N653)</f>
        <v>15300000</v>
      </c>
      <c r="O651" s="236">
        <f t="shared" si="444"/>
        <v>95.267745952677458</v>
      </c>
      <c r="P651" s="309">
        <f t="shared" ref="P651:T651" si="452">SUM(P652:P653)</f>
        <v>15300000</v>
      </c>
      <c r="Q651" s="309">
        <f t="shared" si="452"/>
        <v>0</v>
      </c>
      <c r="R651" s="309">
        <f t="shared" si="452"/>
        <v>0</v>
      </c>
      <c r="S651" s="309">
        <f t="shared" si="452"/>
        <v>0</v>
      </c>
      <c r="T651" s="309">
        <f t="shared" si="452"/>
        <v>0</v>
      </c>
      <c r="U651" s="254"/>
      <c r="V651" s="254"/>
    </row>
    <row r="652" spans="1:22" ht="14.25" hidden="1" customHeight="1" x14ac:dyDescent="0.25">
      <c r="A652" s="254"/>
      <c r="B652" s="320" t="s">
        <v>1888</v>
      </c>
      <c r="C652" s="650" t="s">
        <v>1887</v>
      </c>
      <c r="D652" s="651"/>
      <c r="E652" s="641" t="s">
        <v>1885</v>
      </c>
      <c r="F652" s="641"/>
      <c r="G652" s="254"/>
      <c r="H652" s="254"/>
      <c r="I652" s="302">
        <v>16060000</v>
      </c>
      <c r="J652" s="254"/>
      <c r="K652" s="254"/>
      <c r="L652" s="254"/>
      <c r="M652" s="254"/>
      <c r="N652" s="302">
        <v>15300000</v>
      </c>
      <c r="O652" s="236">
        <f t="shared" si="444"/>
        <v>95.267745952677458</v>
      </c>
      <c r="P652" s="302">
        <f>N652</f>
        <v>15300000</v>
      </c>
      <c r="Q652" s="302"/>
      <c r="R652" s="302"/>
      <c r="S652" s="302"/>
      <c r="T652" s="302"/>
      <c r="U652" s="254"/>
      <c r="V652" s="254"/>
    </row>
    <row r="653" spans="1:22" hidden="1" x14ac:dyDescent="0.25">
      <c r="A653" s="254"/>
      <c r="B653" s="320" t="s">
        <v>1888</v>
      </c>
      <c r="C653" s="650" t="s">
        <v>858</v>
      </c>
      <c r="D653" s="321"/>
      <c r="E653" s="322" t="s">
        <v>906</v>
      </c>
      <c r="F653" s="322"/>
      <c r="G653" s="254"/>
      <c r="H653" s="254"/>
      <c r="I653" s="265"/>
      <c r="J653" s="254"/>
      <c r="K653" s="254"/>
      <c r="L653" s="254"/>
      <c r="M653" s="254"/>
      <c r="N653" s="265"/>
      <c r="O653" s="236"/>
      <c r="P653" s="265"/>
      <c r="Q653" s="265"/>
      <c r="R653" s="265"/>
      <c r="S653" s="265"/>
      <c r="T653" s="265"/>
      <c r="U653" s="254"/>
      <c r="V653" s="254"/>
    </row>
    <row r="654" spans="1:22" hidden="1" x14ac:dyDescent="0.25">
      <c r="A654" s="254"/>
      <c r="B654" s="320"/>
      <c r="C654" s="320"/>
      <c r="D654" s="321"/>
      <c r="E654" s="322"/>
      <c r="F654" s="322"/>
      <c r="G654" s="254"/>
      <c r="H654" s="254"/>
      <c r="I654" s="265"/>
      <c r="J654" s="254"/>
      <c r="K654" s="254"/>
      <c r="L654" s="254"/>
      <c r="M654" s="254"/>
      <c r="N654" s="265"/>
      <c r="O654" s="236"/>
      <c r="P654" s="265"/>
      <c r="Q654" s="265"/>
      <c r="R654" s="265"/>
      <c r="S654" s="265"/>
      <c r="T654" s="265"/>
      <c r="U654" s="254"/>
      <c r="V654" s="254"/>
    </row>
    <row r="655" spans="1:22" ht="34.5" customHeight="1" x14ac:dyDescent="0.25">
      <c r="A655" s="254"/>
      <c r="B655" s="635" t="s">
        <v>1891</v>
      </c>
      <c r="C655" s="644"/>
      <c r="D655" s="634"/>
      <c r="E655" s="646" t="s">
        <v>1890</v>
      </c>
      <c r="F655" s="646" t="s">
        <v>1956</v>
      </c>
      <c r="G655" s="254"/>
      <c r="H655" s="254"/>
      <c r="I655" s="258">
        <f>I656+I666</f>
        <v>43580000</v>
      </c>
      <c r="J655" s="254"/>
      <c r="K655" s="254"/>
      <c r="L655" s="254"/>
      <c r="M655" s="254"/>
      <c r="N655" s="258">
        <f>N656+N666</f>
        <v>42996500</v>
      </c>
      <c r="O655" s="236">
        <f t="shared" ref="O655:O673" si="453">N655/I655*100</f>
        <v>98.661083065626428</v>
      </c>
      <c r="P655" s="258">
        <f t="shared" ref="P655:T655" si="454">P656+P666</f>
        <v>42996500</v>
      </c>
      <c r="Q655" s="258">
        <f t="shared" si="454"/>
        <v>0</v>
      </c>
      <c r="R655" s="258">
        <f t="shared" si="454"/>
        <v>0</v>
      </c>
      <c r="S655" s="258">
        <f t="shared" si="454"/>
        <v>0</v>
      </c>
      <c r="T655" s="258">
        <f t="shared" si="454"/>
        <v>0</v>
      </c>
      <c r="U655" s="254"/>
      <c r="V655" s="254"/>
    </row>
    <row r="656" spans="1:22" hidden="1" x14ac:dyDescent="0.25">
      <c r="A656" s="254"/>
      <c r="B656" s="635" t="s">
        <v>1891</v>
      </c>
      <c r="C656" s="635" t="s">
        <v>320</v>
      </c>
      <c r="D656" s="634"/>
      <c r="E656" s="646" t="s">
        <v>65</v>
      </c>
      <c r="F656" s="646"/>
      <c r="G656" s="254"/>
      <c r="H656" s="254"/>
      <c r="I656" s="258">
        <f>I657+I662</f>
        <v>3615000</v>
      </c>
      <c r="J656" s="254"/>
      <c r="K656" s="254"/>
      <c r="L656" s="254"/>
      <c r="M656" s="254"/>
      <c r="N656" s="258">
        <f>N657+N662</f>
        <v>3615000</v>
      </c>
      <c r="O656" s="236">
        <f t="shared" si="453"/>
        <v>100</v>
      </c>
      <c r="P656" s="258">
        <f t="shared" ref="P656:T656" si="455">P657+P662</f>
        <v>3615000</v>
      </c>
      <c r="Q656" s="258">
        <f t="shared" si="455"/>
        <v>0</v>
      </c>
      <c r="R656" s="258">
        <f t="shared" si="455"/>
        <v>0</v>
      </c>
      <c r="S656" s="258">
        <f t="shared" si="455"/>
        <v>0</v>
      </c>
      <c r="T656" s="258">
        <f t="shared" si="455"/>
        <v>0</v>
      </c>
      <c r="U656" s="254"/>
      <c r="V656" s="254"/>
    </row>
    <row r="657" spans="1:22" hidden="1" x14ac:dyDescent="0.25">
      <c r="A657" s="254"/>
      <c r="B657" s="635" t="s">
        <v>1891</v>
      </c>
      <c r="C657" s="639" t="s">
        <v>321</v>
      </c>
      <c r="D657" s="638"/>
      <c r="E657" s="642" t="s">
        <v>322</v>
      </c>
      <c r="F657" s="642"/>
      <c r="G657" s="254"/>
      <c r="H657" s="254"/>
      <c r="I657" s="263">
        <f>SUM(I658:I661)</f>
        <v>1215000</v>
      </c>
      <c r="J657" s="254"/>
      <c r="K657" s="254"/>
      <c r="L657" s="254"/>
      <c r="M657" s="254"/>
      <c r="N657" s="263">
        <f>SUM(N658:N661)</f>
        <v>1215000</v>
      </c>
      <c r="O657" s="236">
        <f t="shared" si="453"/>
        <v>100</v>
      </c>
      <c r="P657" s="263">
        <f t="shared" ref="P657:T657" si="456">SUM(P658:P661)</f>
        <v>1215000</v>
      </c>
      <c r="Q657" s="263">
        <f t="shared" si="456"/>
        <v>0</v>
      </c>
      <c r="R657" s="263">
        <f t="shared" si="456"/>
        <v>0</v>
      </c>
      <c r="S657" s="263">
        <f t="shared" si="456"/>
        <v>0</v>
      </c>
      <c r="T657" s="263">
        <f t="shared" si="456"/>
        <v>0</v>
      </c>
      <c r="U657" s="254"/>
      <c r="V657" s="254"/>
    </row>
    <row r="658" spans="1:22" hidden="1" x14ac:dyDescent="0.25">
      <c r="A658" s="254"/>
      <c r="B658" s="320" t="s">
        <v>1891</v>
      </c>
      <c r="C658" s="320" t="s">
        <v>323</v>
      </c>
      <c r="D658" s="321"/>
      <c r="E658" s="641" t="s">
        <v>324</v>
      </c>
      <c r="F658" s="641"/>
      <c r="G658" s="254"/>
      <c r="H658" s="254"/>
      <c r="I658" s="265">
        <v>100000</v>
      </c>
      <c r="J658" s="254"/>
      <c r="K658" s="254"/>
      <c r="L658" s="254"/>
      <c r="M658" s="254"/>
      <c r="N658" s="265">
        <v>100000</v>
      </c>
      <c r="O658" s="236">
        <f t="shared" si="453"/>
        <v>100</v>
      </c>
      <c r="P658" s="265">
        <v>100000</v>
      </c>
      <c r="Q658" s="265"/>
      <c r="R658" s="265"/>
      <c r="S658" s="265"/>
      <c r="T658" s="265"/>
      <c r="U658" s="254"/>
      <c r="V658" s="254"/>
    </row>
    <row r="659" spans="1:22" hidden="1" x14ac:dyDescent="0.25">
      <c r="A659" s="254"/>
      <c r="B659" s="320" t="s">
        <v>1891</v>
      </c>
      <c r="C659" s="320" t="s">
        <v>327</v>
      </c>
      <c r="D659" s="321"/>
      <c r="E659" s="641" t="s">
        <v>328</v>
      </c>
      <c r="F659" s="641"/>
      <c r="G659" s="254"/>
      <c r="H659" s="254"/>
      <c r="I659" s="265">
        <v>100000</v>
      </c>
      <c r="J659" s="254"/>
      <c r="K659" s="254"/>
      <c r="L659" s="254"/>
      <c r="M659" s="254"/>
      <c r="N659" s="265">
        <v>100000</v>
      </c>
      <c r="O659" s="236">
        <f t="shared" si="453"/>
        <v>100</v>
      </c>
      <c r="P659" s="265">
        <v>100000</v>
      </c>
      <c r="Q659" s="265"/>
      <c r="R659" s="265"/>
      <c r="S659" s="265"/>
      <c r="T659" s="265"/>
      <c r="U659" s="254"/>
      <c r="V659" s="254"/>
    </row>
    <row r="660" spans="1:22" hidden="1" x14ac:dyDescent="0.25">
      <c r="A660" s="254"/>
      <c r="B660" s="320" t="s">
        <v>1891</v>
      </c>
      <c r="C660" s="320" t="s">
        <v>329</v>
      </c>
      <c r="D660" s="321"/>
      <c r="E660" s="641" t="s">
        <v>330</v>
      </c>
      <c r="F660" s="641"/>
      <c r="G660" s="254"/>
      <c r="H660" s="254"/>
      <c r="I660" s="265">
        <v>840000</v>
      </c>
      <c r="J660" s="254"/>
      <c r="K660" s="254"/>
      <c r="L660" s="254"/>
      <c r="M660" s="254"/>
      <c r="N660" s="265">
        <v>840000</v>
      </c>
      <c r="O660" s="236">
        <f t="shared" si="453"/>
        <v>100</v>
      </c>
      <c r="P660" s="265">
        <v>840000</v>
      </c>
      <c r="Q660" s="265"/>
      <c r="R660" s="265"/>
      <c r="S660" s="265"/>
      <c r="T660" s="265"/>
      <c r="U660" s="254"/>
      <c r="V660" s="254"/>
    </row>
    <row r="661" spans="1:22" hidden="1" x14ac:dyDescent="0.25">
      <c r="A661" s="254"/>
      <c r="B661" s="320" t="s">
        <v>1891</v>
      </c>
      <c r="C661" s="320" t="s">
        <v>436</v>
      </c>
      <c r="D661" s="321"/>
      <c r="E661" s="641" t="s">
        <v>1876</v>
      </c>
      <c r="F661" s="641"/>
      <c r="G661" s="254"/>
      <c r="H661" s="254"/>
      <c r="I661" s="265">
        <v>175000</v>
      </c>
      <c r="J661" s="254"/>
      <c r="K661" s="254"/>
      <c r="L661" s="254"/>
      <c r="M661" s="254"/>
      <c r="N661" s="265">
        <v>175000</v>
      </c>
      <c r="O661" s="236">
        <f t="shared" si="453"/>
        <v>100</v>
      </c>
      <c r="P661" s="265">
        <v>175000</v>
      </c>
      <c r="Q661" s="265"/>
      <c r="R661" s="265"/>
      <c r="S661" s="265"/>
      <c r="T661" s="265"/>
      <c r="U661" s="254"/>
      <c r="V661" s="254"/>
    </row>
    <row r="662" spans="1:22" hidden="1" x14ac:dyDescent="0.25">
      <c r="A662" s="254"/>
      <c r="B662" s="635" t="s">
        <v>1891</v>
      </c>
      <c r="C662" s="639" t="s">
        <v>331</v>
      </c>
      <c r="D662" s="638"/>
      <c r="E662" s="642" t="s">
        <v>79</v>
      </c>
      <c r="F662" s="642"/>
      <c r="G662" s="254"/>
      <c r="H662" s="254"/>
      <c r="I662" s="263">
        <f t="shared" ref="I662" si="457">SUM(I663:I665)</f>
        <v>2400000</v>
      </c>
      <c r="J662" s="254"/>
      <c r="K662" s="254"/>
      <c r="L662" s="254"/>
      <c r="M662" s="254"/>
      <c r="N662" s="263">
        <f t="shared" ref="N662:T662" si="458">SUM(N663:N665)</f>
        <v>2400000</v>
      </c>
      <c r="O662" s="236">
        <f t="shared" si="453"/>
        <v>100</v>
      </c>
      <c r="P662" s="263">
        <f t="shared" si="458"/>
        <v>2400000</v>
      </c>
      <c r="Q662" s="263">
        <f t="shared" si="458"/>
        <v>0</v>
      </c>
      <c r="R662" s="263">
        <f t="shared" si="458"/>
        <v>0</v>
      </c>
      <c r="S662" s="263">
        <f t="shared" si="458"/>
        <v>0</v>
      </c>
      <c r="T662" s="263">
        <f t="shared" si="458"/>
        <v>0</v>
      </c>
      <c r="U662" s="254"/>
      <c r="V662" s="254"/>
    </row>
    <row r="663" spans="1:22" ht="25.5" hidden="1" x14ac:dyDescent="0.25">
      <c r="A663" s="254"/>
      <c r="B663" s="320" t="s">
        <v>1891</v>
      </c>
      <c r="C663" s="320" t="s">
        <v>392</v>
      </c>
      <c r="D663" s="321"/>
      <c r="E663" s="641" t="s">
        <v>393</v>
      </c>
      <c r="F663" s="641"/>
      <c r="G663" s="254"/>
      <c r="H663" s="254"/>
      <c r="I663" s="265">
        <v>1950000</v>
      </c>
      <c r="J663" s="254"/>
      <c r="K663" s="254"/>
      <c r="L663" s="254"/>
      <c r="M663" s="254"/>
      <c r="N663" s="265">
        <v>1950000</v>
      </c>
      <c r="O663" s="236">
        <f t="shared" si="453"/>
        <v>100</v>
      </c>
      <c r="P663" s="265">
        <v>1950000</v>
      </c>
      <c r="Q663" s="265"/>
      <c r="R663" s="265"/>
      <c r="S663" s="265"/>
      <c r="T663" s="265"/>
      <c r="U663" s="254"/>
      <c r="V663" s="254"/>
    </row>
    <row r="664" spans="1:22" ht="22.5" hidden="1" customHeight="1" x14ac:dyDescent="0.25">
      <c r="A664" s="254"/>
      <c r="B664" s="320" t="s">
        <v>1891</v>
      </c>
      <c r="C664" s="320" t="s">
        <v>428</v>
      </c>
      <c r="D664" s="321"/>
      <c r="E664" s="641" t="s">
        <v>429</v>
      </c>
      <c r="F664" s="641"/>
      <c r="G664" s="254"/>
      <c r="H664" s="254"/>
      <c r="I664" s="265">
        <v>450000</v>
      </c>
      <c r="J664" s="254"/>
      <c r="K664" s="254"/>
      <c r="L664" s="254"/>
      <c r="M664" s="254"/>
      <c r="N664" s="265">
        <v>450000</v>
      </c>
      <c r="O664" s="236">
        <f t="shared" si="453"/>
        <v>100</v>
      </c>
      <c r="P664" s="265">
        <v>450000</v>
      </c>
      <c r="Q664" s="265"/>
      <c r="R664" s="265"/>
      <c r="S664" s="265"/>
      <c r="T664" s="265"/>
      <c r="U664" s="254"/>
      <c r="V664" s="254"/>
    </row>
    <row r="665" spans="1:22" ht="25.5" hidden="1" x14ac:dyDescent="0.25">
      <c r="A665" s="254"/>
      <c r="B665" s="320" t="s">
        <v>1891</v>
      </c>
      <c r="C665" s="320" t="s">
        <v>430</v>
      </c>
      <c r="D665" s="321"/>
      <c r="E665" s="641" t="s">
        <v>431</v>
      </c>
      <c r="F665" s="641"/>
      <c r="G665" s="254"/>
      <c r="H665" s="254"/>
      <c r="I665" s="265"/>
      <c r="J665" s="254"/>
      <c r="K665" s="254"/>
      <c r="L665" s="254"/>
      <c r="M665" s="254"/>
      <c r="N665" s="265"/>
      <c r="O665" s="236" t="e">
        <f t="shared" si="453"/>
        <v>#DIV/0!</v>
      </c>
      <c r="P665" s="265"/>
      <c r="Q665" s="265"/>
      <c r="R665" s="265"/>
      <c r="S665" s="265"/>
      <c r="T665" s="265"/>
      <c r="U665" s="254"/>
      <c r="V665" s="254"/>
    </row>
    <row r="666" spans="1:22" ht="13.5" hidden="1" customHeight="1" x14ac:dyDescent="0.25">
      <c r="A666" s="254"/>
      <c r="B666" s="635" t="s">
        <v>1891</v>
      </c>
      <c r="C666" s="635" t="s">
        <v>363</v>
      </c>
      <c r="D666" s="634"/>
      <c r="E666" s="646" t="s">
        <v>66</v>
      </c>
      <c r="F666" s="646"/>
      <c r="G666" s="254"/>
      <c r="H666" s="254"/>
      <c r="I666" s="305">
        <f>I667+I672</f>
        <v>39965000</v>
      </c>
      <c r="J666" s="254"/>
      <c r="K666" s="254"/>
      <c r="L666" s="254"/>
      <c r="M666" s="254"/>
      <c r="N666" s="305">
        <f>N667+N672</f>
        <v>39381500</v>
      </c>
      <c r="O666" s="236">
        <f t="shared" si="453"/>
        <v>98.539972475916429</v>
      </c>
      <c r="P666" s="305">
        <f t="shared" ref="P666:T666" si="459">P667+P672</f>
        <v>39381500</v>
      </c>
      <c r="Q666" s="305">
        <f t="shared" si="459"/>
        <v>0</v>
      </c>
      <c r="R666" s="305">
        <f t="shared" si="459"/>
        <v>0</v>
      </c>
      <c r="S666" s="305">
        <f t="shared" si="459"/>
        <v>0</v>
      </c>
      <c r="T666" s="305">
        <f t="shared" si="459"/>
        <v>0</v>
      </c>
      <c r="U666" s="254"/>
      <c r="V666" s="254"/>
    </row>
    <row r="667" spans="1:22" ht="24" hidden="1" customHeight="1" x14ac:dyDescent="0.25">
      <c r="A667" s="254"/>
      <c r="B667" s="635" t="s">
        <v>1891</v>
      </c>
      <c r="C667" s="639" t="s">
        <v>438</v>
      </c>
      <c r="D667" s="638"/>
      <c r="E667" s="642" t="s">
        <v>439</v>
      </c>
      <c r="F667" s="642"/>
      <c r="G667" s="254"/>
      <c r="H667" s="254"/>
      <c r="I667" s="309">
        <f>SUM(I668:I671)</f>
        <v>0</v>
      </c>
      <c r="J667" s="254"/>
      <c r="K667" s="254"/>
      <c r="L667" s="254"/>
      <c r="M667" s="254"/>
      <c r="N667" s="309">
        <f>SUM(N668:N671)</f>
        <v>0</v>
      </c>
      <c r="O667" s="236" t="e">
        <f t="shared" si="453"/>
        <v>#DIV/0!</v>
      </c>
      <c r="P667" s="309">
        <f t="shared" ref="P667:T667" si="460">SUM(P668:P671)</f>
        <v>0</v>
      </c>
      <c r="Q667" s="309">
        <f t="shared" si="460"/>
        <v>0</v>
      </c>
      <c r="R667" s="309">
        <f t="shared" si="460"/>
        <v>0</v>
      </c>
      <c r="S667" s="309">
        <f t="shared" si="460"/>
        <v>0</v>
      </c>
      <c r="T667" s="309">
        <f t="shared" si="460"/>
        <v>0</v>
      </c>
      <c r="U667" s="254"/>
      <c r="V667" s="254"/>
    </row>
    <row r="668" spans="1:22" ht="25.5" hidden="1" x14ac:dyDescent="0.25">
      <c r="A668" s="254"/>
      <c r="B668" s="320" t="s">
        <v>1891</v>
      </c>
      <c r="C668" s="650" t="s">
        <v>440</v>
      </c>
      <c r="D668" s="651"/>
      <c r="E668" s="641" t="s">
        <v>441</v>
      </c>
      <c r="F668" s="641"/>
      <c r="G668" s="254"/>
      <c r="H668" s="254"/>
      <c r="I668" s="302"/>
      <c r="J668" s="254"/>
      <c r="K668" s="254"/>
      <c r="L668" s="254"/>
      <c r="M668" s="254"/>
      <c r="N668" s="302"/>
      <c r="O668" s="236" t="e">
        <f t="shared" si="453"/>
        <v>#DIV/0!</v>
      </c>
      <c r="P668" s="302"/>
      <c r="Q668" s="302"/>
      <c r="R668" s="302"/>
      <c r="S668" s="302"/>
      <c r="T668" s="302"/>
      <c r="U668" s="254"/>
      <c r="V668" s="254"/>
    </row>
    <row r="669" spans="1:22" ht="25.5" hidden="1" x14ac:dyDescent="0.25">
      <c r="A669" s="254"/>
      <c r="B669" s="320" t="s">
        <v>1891</v>
      </c>
      <c r="C669" s="650" t="s">
        <v>442</v>
      </c>
      <c r="D669" s="651"/>
      <c r="E669" s="641" t="s">
        <v>443</v>
      </c>
      <c r="F669" s="641"/>
      <c r="G669" s="254"/>
      <c r="H669" s="254"/>
      <c r="I669" s="302"/>
      <c r="J669" s="254"/>
      <c r="K669" s="254"/>
      <c r="L669" s="254"/>
      <c r="M669" s="254"/>
      <c r="N669" s="302"/>
      <c r="O669" s="236" t="e">
        <f t="shared" si="453"/>
        <v>#DIV/0!</v>
      </c>
      <c r="P669" s="302"/>
      <c r="Q669" s="302"/>
      <c r="R669" s="302"/>
      <c r="S669" s="302"/>
      <c r="T669" s="302"/>
      <c r="U669" s="254"/>
      <c r="V669" s="254"/>
    </row>
    <row r="670" spans="1:22" ht="25.5" hidden="1" x14ac:dyDescent="0.25">
      <c r="A670" s="254"/>
      <c r="B670" s="320" t="s">
        <v>1891</v>
      </c>
      <c r="C670" s="650" t="s">
        <v>444</v>
      </c>
      <c r="D670" s="651"/>
      <c r="E670" s="641" t="s">
        <v>445</v>
      </c>
      <c r="F670" s="641"/>
      <c r="G670" s="254"/>
      <c r="H670" s="254"/>
      <c r="I670" s="302"/>
      <c r="J670" s="254"/>
      <c r="K670" s="254"/>
      <c r="L670" s="254"/>
      <c r="M670" s="254"/>
      <c r="N670" s="302"/>
      <c r="O670" s="236" t="e">
        <f t="shared" si="453"/>
        <v>#DIV/0!</v>
      </c>
      <c r="P670" s="302"/>
      <c r="Q670" s="302"/>
      <c r="R670" s="302"/>
      <c r="S670" s="302"/>
      <c r="T670" s="302"/>
      <c r="U670" s="254"/>
      <c r="V670" s="254"/>
    </row>
    <row r="671" spans="1:22" ht="25.5" hidden="1" x14ac:dyDescent="0.25">
      <c r="A671" s="254"/>
      <c r="B671" s="320" t="s">
        <v>1891</v>
      </c>
      <c r="C671" s="650" t="s">
        <v>902</v>
      </c>
      <c r="D671" s="651"/>
      <c r="E671" s="641" t="s">
        <v>903</v>
      </c>
      <c r="F671" s="641"/>
      <c r="G671" s="254"/>
      <c r="H671" s="254"/>
      <c r="I671" s="302">
        <v>0</v>
      </c>
      <c r="J671" s="254"/>
      <c r="K671" s="254"/>
      <c r="L671" s="254"/>
      <c r="M671" s="254"/>
      <c r="N671" s="302">
        <v>0</v>
      </c>
      <c r="O671" s="236" t="e">
        <f t="shared" si="453"/>
        <v>#DIV/0!</v>
      </c>
      <c r="P671" s="302">
        <v>0</v>
      </c>
      <c r="Q671" s="302">
        <v>0</v>
      </c>
      <c r="R671" s="302">
        <v>0</v>
      </c>
      <c r="S671" s="302">
        <v>0</v>
      </c>
      <c r="T671" s="302">
        <v>0</v>
      </c>
      <c r="U671" s="254"/>
      <c r="V671" s="254"/>
    </row>
    <row r="672" spans="1:22" hidden="1" x14ac:dyDescent="0.25">
      <c r="A672" s="254"/>
      <c r="B672" s="635" t="s">
        <v>1891</v>
      </c>
      <c r="C672" s="639" t="s">
        <v>856</v>
      </c>
      <c r="D672" s="638"/>
      <c r="E672" s="642" t="s">
        <v>906</v>
      </c>
      <c r="F672" s="642"/>
      <c r="G672" s="254"/>
      <c r="H672" s="254"/>
      <c r="I672" s="309">
        <f>SUM(I673:I674)</f>
        <v>39965000</v>
      </c>
      <c r="J672" s="254"/>
      <c r="K672" s="254"/>
      <c r="L672" s="254"/>
      <c r="M672" s="254"/>
      <c r="N672" s="309">
        <f>SUM(N673:N674)</f>
        <v>39381500</v>
      </c>
      <c r="O672" s="236">
        <f t="shared" si="453"/>
        <v>98.539972475916429</v>
      </c>
      <c r="P672" s="309">
        <f t="shared" ref="P672:T672" si="461">SUM(P673:P674)</f>
        <v>39381500</v>
      </c>
      <c r="Q672" s="309">
        <f t="shared" si="461"/>
        <v>0</v>
      </c>
      <c r="R672" s="309">
        <f t="shared" si="461"/>
        <v>0</v>
      </c>
      <c r="S672" s="309">
        <f t="shared" si="461"/>
        <v>0</v>
      </c>
      <c r="T672" s="309">
        <f t="shared" si="461"/>
        <v>0</v>
      </c>
      <c r="U672" s="254"/>
      <c r="V672" s="254"/>
    </row>
    <row r="673" spans="1:22" hidden="1" x14ac:dyDescent="0.25">
      <c r="A673" s="254"/>
      <c r="B673" s="320" t="s">
        <v>1891</v>
      </c>
      <c r="C673" s="650" t="s">
        <v>1887</v>
      </c>
      <c r="D673" s="651"/>
      <c r="E673" s="641" t="s">
        <v>1881</v>
      </c>
      <c r="F673" s="641"/>
      <c r="G673" s="254"/>
      <c r="H673" s="254"/>
      <c r="I673" s="302">
        <v>10255000</v>
      </c>
      <c r="J673" s="254"/>
      <c r="K673" s="254"/>
      <c r="L673" s="254"/>
      <c r="M673" s="254"/>
      <c r="N673" s="302">
        <v>10219000</v>
      </c>
      <c r="O673" s="236">
        <f t="shared" si="453"/>
        <v>99.64895173086299</v>
      </c>
      <c r="P673" s="302">
        <f>N673</f>
        <v>10219000</v>
      </c>
      <c r="Q673" s="302"/>
      <c r="R673" s="302"/>
      <c r="S673" s="302"/>
      <c r="T673" s="302"/>
      <c r="U673" s="254"/>
      <c r="V673" s="254"/>
    </row>
    <row r="674" spans="1:22" hidden="1" x14ac:dyDescent="0.25">
      <c r="A674" s="254"/>
      <c r="B674" s="320" t="s">
        <v>1891</v>
      </c>
      <c r="C674" s="650" t="s">
        <v>858</v>
      </c>
      <c r="D674" s="321"/>
      <c r="E674" s="322" t="s">
        <v>906</v>
      </c>
      <c r="F674" s="322"/>
      <c r="G674" s="254"/>
      <c r="H674" s="254"/>
      <c r="I674" s="265">
        <v>29710000</v>
      </c>
      <c r="J674" s="254"/>
      <c r="K674" s="254"/>
      <c r="L674" s="254"/>
      <c r="M674" s="254"/>
      <c r="N674" s="265">
        <v>29162500</v>
      </c>
      <c r="O674" s="236"/>
      <c r="P674" s="265">
        <f>N674</f>
        <v>29162500</v>
      </c>
      <c r="Q674" s="265"/>
      <c r="R674" s="265"/>
      <c r="S674" s="265"/>
      <c r="T674" s="265"/>
      <c r="U674" s="254"/>
      <c r="V674" s="254"/>
    </row>
    <row r="675" spans="1:22" hidden="1" x14ac:dyDescent="0.25">
      <c r="A675" s="254"/>
      <c r="B675" s="320"/>
      <c r="C675" s="320"/>
      <c r="D675" s="321"/>
      <c r="E675" s="322"/>
      <c r="F675" s="322"/>
      <c r="G675" s="254"/>
      <c r="H675" s="254"/>
      <c r="I675" s="265"/>
      <c r="J675" s="254"/>
      <c r="K675" s="254"/>
      <c r="L675" s="254"/>
      <c r="M675" s="254"/>
      <c r="N675" s="265"/>
      <c r="O675" s="236"/>
      <c r="P675" s="265"/>
      <c r="Q675" s="265"/>
      <c r="R675" s="265"/>
      <c r="S675" s="265"/>
      <c r="T675" s="265"/>
      <c r="U675" s="254"/>
      <c r="V675" s="254"/>
    </row>
    <row r="676" spans="1:22" ht="31.5" customHeight="1" x14ac:dyDescent="0.25">
      <c r="A676" s="254"/>
      <c r="B676" s="635" t="s">
        <v>1892</v>
      </c>
      <c r="C676" s="644"/>
      <c r="D676" s="634"/>
      <c r="E676" s="646" t="s">
        <v>1893</v>
      </c>
      <c r="F676" s="646" t="s">
        <v>1957</v>
      </c>
      <c r="G676" s="254"/>
      <c r="H676" s="254"/>
      <c r="I676" s="258">
        <f t="shared" ref="I676" si="462">I677</f>
        <v>59505000</v>
      </c>
      <c r="J676" s="254"/>
      <c r="K676" s="254"/>
      <c r="L676" s="254"/>
      <c r="M676" s="254"/>
      <c r="N676" s="258">
        <f t="shared" ref="N676:T676" si="463">N677</f>
        <v>56375440</v>
      </c>
      <c r="O676" s="236">
        <f t="shared" ref="O676:O689" si="464">N676/I676*100</f>
        <v>94.740677254012269</v>
      </c>
      <c r="P676" s="258">
        <f t="shared" si="463"/>
        <v>56375440</v>
      </c>
      <c r="Q676" s="258">
        <f t="shared" si="463"/>
        <v>0</v>
      </c>
      <c r="R676" s="258">
        <f t="shared" si="463"/>
        <v>0</v>
      </c>
      <c r="S676" s="258">
        <f t="shared" si="463"/>
        <v>0</v>
      </c>
      <c r="T676" s="258">
        <f t="shared" si="463"/>
        <v>0</v>
      </c>
      <c r="U676" s="254"/>
      <c r="V676" s="254"/>
    </row>
    <row r="677" spans="1:22" hidden="1" x14ac:dyDescent="0.25">
      <c r="A677" s="254"/>
      <c r="B677" s="635" t="s">
        <v>1892</v>
      </c>
      <c r="C677" s="635" t="s">
        <v>320</v>
      </c>
      <c r="D677" s="634"/>
      <c r="E677" s="646" t="s">
        <v>65</v>
      </c>
      <c r="F677" s="646"/>
      <c r="G677" s="254"/>
      <c r="H677" s="254"/>
      <c r="I677" s="258">
        <f>I678+I687+I683</f>
        <v>59505000</v>
      </c>
      <c r="J677" s="254"/>
      <c r="K677" s="254"/>
      <c r="L677" s="254"/>
      <c r="M677" s="254"/>
      <c r="N677" s="258">
        <f>N678+N687+N683</f>
        <v>56375440</v>
      </c>
      <c r="O677" s="236">
        <f t="shared" si="464"/>
        <v>94.740677254012269</v>
      </c>
      <c r="P677" s="258">
        <f t="shared" ref="P677:T677" si="465">P678+P687+P683</f>
        <v>56375440</v>
      </c>
      <c r="Q677" s="258">
        <f t="shared" si="465"/>
        <v>0</v>
      </c>
      <c r="R677" s="258">
        <f t="shared" si="465"/>
        <v>0</v>
      </c>
      <c r="S677" s="258">
        <f t="shared" si="465"/>
        <v>0</v>
      </c>
      <c r="T677" s="258">
        <f t="shared" si="465"/>
        <v>0</v>
      </c>
      <c r="U677" s="254"/>
      <c r="V677" s="254"/>
    </row>
    <row r="678" spans="1:22" hidden="1" x14ac:dyDescent="0.25">
      <c r="A678" s="254"/>
      <c r="B678" s="635" t="s">
        <v>1892</v>
      </c>
      <c r="C678" s="639" t="s">
        <v>321</v>
      </c>
      <c r="D678" s="638"/>
      <c r="E678" s="642" t="s">
        <v>322</v>
      </c>
      <c r="F678" s="642"/>
      <c r="G678" s="254"/>
      <c r="H678" s="254"/>
      <c r="I678" s="263">
        <f>SUM(I679:I682)</f>
        <v>7309000</v>
      </c>
      <c r="J678" s="254"/>
      <c r="K678" s="254"/>
      <c r="L678" s="254"/>
      <c r="M678" s="254"/>
      <c r="N678" s="263">
        <f>SUM(N679:N682)</f>
        <v>7179000</v>
      </c>
      <c r="O678" s="236">
        <f t="shared" si="464"/>
        <v>98.221370912573533</v>
      </c>
      <c r="P678" s="263">
        <f t="shared" ref="P678:T678" si="466">SUM(P679:P682)</f>
        <v>7179000</v>
      </c>
      <c r="Q678" s="263">
        <f t="shared" si="466"/>
        <v>0</v>
      </c>
      <c r="R678" s="263">
        <f t="shared" si="466"/>
        <v>0</v>
      </c>
      <c r="S678" s="263">
        <f t="shared" si="466"/>
        <v>0</v>
      </c>
      <c r="T678" s="263">
        <f t="shared" si="466"/>
        <v>0</v>
      </c>
      <c r="U678" s="254"/>
      <c r="V678" s="254"/>
    </row>
    <row r="679" spans="1:22" hidden="1" x14ac:dyDescent="0.25">
      <c r="A679" s="254"/>
      <c r="B679" s="320" t="s">
        <v>1892</v>
      </c>
      <c r="C679" s="320" t="s">
        <v>323</v>
      </c>
      <c r="D679" s="321"/>
      <c r="E679" s="641" t="s">
        <v>324</v>
      </c>
      <c r="F679" s="641"/>
      <c r="G679" s="254"/>
      <c r="H679" s="254"/>
      <c r="I679" s="265">
        <v>100000</v>
      </c>
      <c r="J679" s="254"/>
      <c r="K679" s="254"/>
      <c r="L679" s="254"/>
      <c r="M679" s="254"/>
      <c r="N679" s="265">
        <v>100000</v>
      </c>
      <c r="O679" s="236">
        <f t="shared" si="464"/>
        <v>100</v>
      </c>
      <c r="P679" s="265">
        <v>100000</v>
      </c>
      <c r="Q679" s="265"/>
      <c r="R679" s="265"/>
      <c r="S679" s="265"/>
      <c r="T679" s="265"/>
      <c r="U679" s="254"/>
      <c r="V679" s="254"/>
    </row>
    <row r="680" spans="1:22" hidden="1" x14ac:dyDescent="0.25">
      <c r="A680" s="254"/>
      <c r="B680" s="320" t="s">
        <v>1892</v>
      </c>
      <c r="C680" s="320" t="s">
        <v>327</v>
      </c>
      <c r="D680" s="321"/>
      <c r="E680" s="641" t="s">
        <v>328</v>
      </c>
      <c r="F680" s="641"/>
      <c r="G680" s="254"/>
      <c r="H680" s="254"/>
      <c r="I680" s="265">
        <v>159000</v>
      </c>
      <c r="J680" s="254"/>
      <c r="K680" s="254"/>
      <c r="L680" s="254"/>
      <c r="M680" s="254"/>
      <c r="N680" s="265">
        <v>104000</v>
      </c>
      <c r="O680" s="236">
        <f t="shared" si="464"/>
        <v>65.408805031446533</v>
      </c>
      <c r="P680" s="265">
        <f>N680</f>
        <v>104000</v>
      </c>
      <c r="Q680" s="265"/>
      <c r="R680" s="265"/>
      <c r="S680" s="265"/>
      <c r="T680" s="265"/>
      <c r="U680" s="254"/>
      <c r="V680" s="254"/>
    </row>
    <row r="681" spans="1:22" ht="17.25" hidden="1" customHeight="1" x14ac:dyDescent="0.25">
      <c r="A681" s="254"/>
      <c r="B681" s="320" t="s">
        <v>1892</v>
      </c>
      <c r="C681" s="320" t="s">
        <v>329</v>
      </c>
      <c r="D681" s="321"/>
      <c r="E681" s="641" t="s">
        <v>330</v>
      </c>
      <c r="F681" s="641"/>
      <c r="G681" s="254"/>
      <c r="H681" s="254"/>
      <c r="I681" s="265">
        <v>6600000</v>
      </c>
      <c r="J681" s="254"/>
      <c r="K681" s="254"/>
      <c r="L681" s="254"/>
      <c r="M681" s="254"/>
      <c r="N681" s="265">
        <v>6600000</v>
      </c>
      <c r="O681" s="236">
        <f t="shared" si="464"/>
        <v>100</v>
      </c>
      <c r="P681" s="265">
        <v>6600000</v>
      </c>
      <c r="Q681" s="265"/>
      <c r="R681" s="265"/>
      <c r="S681" s="265"/>
      <c r="T681" s="265"/>
      <c r="U681" s="254"/>
      <c r="V681" s="254"/>
    </row>
    <row r="682" spans="1:22" ht="15.75" hidden="1" customHeight="1" x14ac:dyDescent="0.25">
      <c r="A682" s="254"/>
      <c r="B682" s="320" t="s">
        <v>1892</v>
      </c>
      <c r="C682" s="320" t="s">
        <v>329</v>
      </c>
      <c r="D682" s="321"/>
      <c r="E682" s="641" t="s">
        <v>1894</v>
      </c>
      <c r="F682" s="641"/>
      <c r="G682" s="254"/>
      <c r="H682" s="254"/>
      <c r="I682" s="265">
        <v>450000</v>
      </c>
      <c r="J682" s="254"/>
      <c r="K682" s="254"/>
      <c r="L682" s="254"/>
      <c r="M682" s="254"/>
      <c r="N682" s="265">
        <v>375000</v>
      </c>
      <c r="O682" s="236">
        <f t="shared" si="464"/>
        <v>83.333333333333343</v>
      </c>
      <c r="P682" s="265">
        <f>N682</f>
        <v>375000</v>
      </c>
      <c r="Q682" s="265"/>
      <c r="R682" s="265"/>
      <c r="S682" s="265"/>
      <c r="T682" s="265"/>
      <c r="U682" s="254"/>
      <c r="V682" s="254"/>
    </row>
    <row r="683" spans="1:22" hidden="1" x14ac:dyDescent="0.25">
      <c r="A683" s="254"/>
      <c r="B683" s="635" t="s">
        <v>1892</v>
      </c>
      <c r="C683" s="639" t="s">
        <v>331</v>
      </c>
      <c r="D683" s="638"/>
      <c r="E683" s="642" t="s">
        <v>79</v>
      </c>
      <c r="F683" s="642"/>
      <c r="G683" s="254"/>
      <c r="H683" s="254"/>
      <c r="I683" s="263">
        <f t="shared" ref="I683" si="467">SUM(I684:I686)</f>
        <v>11900000</v>
      </c>
      <c r="J683" s="254"/>
      <c r="K683" s="254"/>
      <c r="L683" s="254"/>
      <c r="M683" s="254"/>
      <c r="N683" s="263">
        <f t="shared" ref="N683:T683" si="468">SUM(N684:N686)</f>
        <v>11900000</v>
      </c>
      <c r="O683" s="236">
        <f t="shared" si="464"/>
        <v>100</v>
      </c>
      <c r="P683" s="263">
        <f t="shared" si="468"/>
        <v>11900000</v>
      </c>
      <c r="Q683" s="263">
        <f t="shared" si="468"/>
        <v>0</v>
      </c>
      <c r="R683" s="263">
        <f t="shared" si="468"/>
        <v>0</v>
      </c>
      <c r="S683" s="263">
        <f t="shared" si="468"/>
        <v>0</v>
      </c>
      <c r="T683" s="263">
        <f t="shared" si="468"/>
        <v>0</v>
      </c>
      <c r="U683" s="254"/>
      <c r="V683" s="254"/>
    </row>
    <row r="684" spans="1:22" ht="25.5" hidden="1" x14ac:dyDescent="0.25">
      <c r="A684" s="254"/>
      <c r="B684" s="320" t="s">
        <v>1892</v>
      </c>
      <c r="C684" s="320" t="s">
        <v>392</v>
      </c>
      <c r="D684" s="321"/>
      <c r="E684" s="641" t="s">
        <v>393</v>
      </c>
      <c r="F684" s="641"/>
      <c r="G684" s="254"/>
      <c r="H684" s="254"/>
      <c r="I684" s="265">
        <v>650000</v>
      </c>
      <c r="J684" s="254"/>
      <c r="K684" s="254"/>
      <c r="L684" s="254"/>
      <c r="M684" s="254"/>
      <c r="N684" s="265">
        <v>650000</v>
      </c>
      <c r="O684" s="236">
        <f t="shared" si="464"/>
        <v>100</v>
      </c>
      <c r="P684" s="265">
        <v>650000</v>
      </c>
      <c r="Q684" s="265"/>
      <c r="R684" s="265"/>
      <c r="S684" s="265"/>
      <c r="T684" s="265"/>
      <c r="U684" s="254"/>
      <c r="V684" s="254"/>
    </row>
    <row r="685" spans="1:22" ht="25.5" hidden="1" x14ac:dyDescent="0.25">
      <c r="A685" s="254"/>
      <c r="B685" s="320" t="s">
        <v>1892</v>
      </c>
      <c r="C685" s="320" t="s">
        <v>428</v>
      </c>
      <c r="D685" s="321"/>
      <c r="E685" s="641" t="s">
        <v>429</v>
      </c>
      <c r="F685" s="641"/>
      <c r="G685" s="254"/>
      <c r="H685" s="254"/>
      <c r="I685" s="265">
        <v>6750000</v>
      </c>
      <c r="J685" s="254"/>
      <c r="K685" s="254"/>
      <c r="L685" s="254"/>
      <c r="M685" s="254"/>
      <c r="N685" s="265">
        <v>6750000</v>
      </c>
      <c r="O685" s="236">
        <f t="shared" si="464"/>
        <v>100</v>
      </c>
      <c r="P685" s="265">
        <v>6750000</v>
      </c>
      <c r="Q685" s="265"/>
      <c r="R685" s="265"/>
      <c r="S685" s="265"/>
      <c r="T685" s="265"/>
      <c r="U685" s="254"/>
      <c r="V685" s="254"/>
    </row>
    <row r="686" spans="1:22" ht="25.5" hidden="1" x14ac:dyDescent="0.25">
      <c r="A686" s="254"/>
      <c r="B686" s="320" t="s">
        <v>1892</v>
      </c>
      <c r="C686" s="320" t="s">
        <v>430</v>
      </c>
      <c r="D686" s="321"/>
      <c r="E686" s="641" t="s">
        <v>431</v>
      </c>
      <c r="F686" s="641"/>
      <c r="G686" s="254"/>
      <c r="H686" s="254"/>
      <c r="I686" s="265">
        <v>4500000</v>
      </c>
      <c r="J686" s="254"/>
      <c r="K686" s="254"/>
      <c r="L686" s="254"/>
      <c r="M686" s="254"/>
      <c r="N686" s="265">
        <v>4500000</v>
      </c>
      <c r="O686" s="236">
        <f t="shared" si="464"/>
        <v>100</v>
      </c>
      <c r="P686" s="265">
        <v>4500000</v>
      </c>
      <c r="Q686" s="265"/>
      <c r="R686" s="265"/>
      <c r="S686" s="265"/>
      <c r="T686" s="265"/>
      <c r="U686" s="254"/>
      <c r="V686" s="254"/>
    </row>
    <row r="687" spans="1:22" ht="25.5" hidden="1" x14ac:dyDescent="0.25">
      <c r="A687" s="659"/>
      <c r="B687" s="635" t="s">
        <v>1892</v>
      </c>
      <c r="C687" s="639" t="s">
        <v>412</v>
      </c>
      <c r="D687" s="634"/>
      <c r="E687" s="642" t="s">
        <v>413</v>
      </c>
      <c r="F687" s="642"/>
      <c r="G687" s="254"/>
      <c r="H687" s="254"/>
      <c r="I687" s="258">
        <f>I688+I689</f>
        <v>40296000</v>
      </c>
      <c r="J687" s="254"/>
      <c r="K687" s="254"/>
      <c r="L687" s="254"/>
      <c r="M687" s="254"/>
      <c r="N687" s="258">
        <f>N688+N689</f>
        <v>37296440</v>
      </c>
      <c r="O687" s="236">
        <f t="shared" si="464"/>
        <v>92.556184236648804</v>
      </c>
      <c r="P687" s="258">
        <f t="shared" ref="P687:T687" si="469">P688+P689</f>
        <v>37296440</v>
      </c>
      <c r="Q687" s="258">
        <f t="shared" si="469"/>
        <v>0</v>
      </c>
      <c r="R687" s="258">
        <f t="shared" si="469"/>
        <v>0</v>
      </c>
      <c r="S687" s="258">
        <f t="shared" si="469"/>
        <v>0</v>
      </c>
      <c r="T687" s="258">
        <f t="shared" si="469"/>
        <v>0</v>
      </c>
      <c r="U687" s="254"/>
      <c r="V687" s="254"/>
    </row>
    <row r="688" spans="1:22" ht="26.25" hidden="1" customHeight="1" x14ac:dyDescent="0.25">
      <c r="A688" s="254"/>
      <c r="B688" s="320" t="s">
        <v>1892</v>
      </c>
      <c r="C688" s="320" t="s">
        <v>510</v>
      </c>
      <c r="D688" s="321"/>
      <c r="E688" s="641" t="s">
        <v>1895</v>
      </c>
      <c r="F688" s="641"/>
      <c r="G688" s="254"/>
      <c r="H688" s="254"/>
      <c r="I688" s="265">
        <v>8321000</v>
      </c>
      <c r="J688" s="254"/>
      <c r="K688" s="254"/>
      <c r="L688" s="254"/>
      <c r="M688" s="254"/>
      <c r="N688" s="265">
        <v>8321000</v>
      </c>
      <c r="O688" s="236">
        <f t="shared" si="464"/>
        <v>100</v>
      </c>
      <c r="P688" s="265">
        <v>8321000</v>
      </c>
      <c r="Q688" s="265"/>
      <c r="R688" s="265"/>
      <c r="S688" s="265"/>
      <c r="T688" s="265"/>
      <c r="U688" s="254"/>
      <c r="V688" s="254"/>
    </row>
    <row r="689" spans="1:22" ht="26.25" hidden="1" customHeight="1" x14ac:dyDescent="0.25">
      <c r="A689" s="254"/>
      <c r="B689" s="320" t="s">
        <v>1892</v>
      </c>
      <c r="C689" s="320" t="s">
        <v>510</v>
      </c>
      <c r="D689" s="321"/>
      <c r="E689" s="641" t="s">
        <v>1896</v>
      </c>
      <c r="F689" s="641"/>
      <c r="G689" s="254"/>
      <c r="H689" s="254"/>
      <c r="I689" s="265">
        <v>31975000</v>
      </c>
      <c r="J689" s="254"/>
      <c r="K689" s="254"/>
      <c r="L689" s="254"/>
      <c r="M689" s="254"/>
      <c r="N689" s="265">
        <v>28975440</v>
      </c>
      <c r="O689" s="236">
        <f t="shared" si="464"/>
        <v>90.619046129788899</v>
      </c>
      <c r="P689" s="265">
        <f>N689</f>
        <v>28975440</v>
      </c>
      <c r="Q689" s="265"/>
      <c r="R689" s="265"/>
      <c r="S689" s="265"/>
      <c r="T689" s="265"/>
      <c r="U689" s="254"/>
      <c r="V689" s="254"/>
    </row>
    <row r="690" spans="1:22" hidden="1" x14ac:dyDescent="0.25">
      <c r="A690" s="254"/>
      <c r="B690" s="320"/>
      <c r="C690" s="320"/>
      <c r="D690" s="321"/>
      <c r="E690" s="322"/>
      <c r="F690" s="322"/>
      <c r="G690" s="254"/>
      <c r="H690" s="254"/>
      <c r="I690" s="265"/>
      <c r="J690" s="254"/>
      <c r="K690" s="254"/>
      <c r="L690" s="254"/>
      <c r="M690" s="254"/>
      <c r="N690" s="265"/>
      <c r="O690" s="236"/>
      <c r="P690" s="265"/>
      <c r="Q690" s="265"/>
      <c r="R690" s="265"/>
      <c r="S690" s="265"/>
      <c r="T690" s="265"/>
      <c r="U690" s="254"/>
      <c r="V690" s="254"/>
    </row>
    <row r="691" spans="1:22" ht="26.25" customHeight="1" x14ac:dyDescent="0.25">
      <c r="A691" s="254"/>
      <c r="B691" s="635" t="s">
        <v>512</v>
      </c>
      <c r="C691" s="644"/>
      <c r="D691" s="634"/>
      <c r="E691" s="646" t="s">
        <v>1897</v>
      </c>
      <c r="F691" s="646" t="s">
        <v>1958</v>
      </c>
      <c r="G691" s="254"/>
      <c r="H691" s="254"/>
      <c r="I691" s="258">
        <f t="shared" ref="I691" si="470">I692</f>
        <v>2958400</v>
      </c>
      <c r="J691" s="254"/>
      <c r="K691" s="254"/>
      <c r="L691" s="254"/>
      <c r="M691" s="254"/>
      <c r="N691" s="258">
        <f t="shared" ref="N691:T691" si="471">N692</f>
        <v>2958000</v>
      </c>
      <c r="O691" s="236">
        <f t="shared" si="393"/>
        <v>99.986479177934015</v>
      </c>
      <c r="P691" s="258">
        <f t="shared" si="471"/>
        <v>2958000</v>
      </c>
      <c r="Q691" s="258">
        <f t="shared" si="471"/>
        <v>0</v>
      </c>
      <c r="R691" s="258">
        <f t="shared" si="471"/>
        <v>0</v>
      </c>
      <c r="S691" s="258">
        <f t="shared" si="471"/>
        <v>0</v>
      </c>
      <c r="T691" s="258">
        <f t="shared" si="471"/>
        <v>0</v>
      </c>
      <c r="U691" s="254"/>
      <c r="V691" s="254"/>
    </row>
    <row r="692" spans="1:22" hidden="1" x14ac:dyDescent="0.25">
      <c r="A692" s="254"/>
      <c r="B692" s="635" t="s">
        <v>512</v>
      </c>
      <c r="C692" s="635" t="s">
        <v>320</v>
      </c>
      <c r="D692" s="634"/>
      <c r="E692" s="646" t="s">
        <v>65</v>
      </c>
      <c r="F692" s="646"/>
      <c r="G692" s="254"/>
      <c r="H692" s="254"/>
      <c r="I692" s="258">
        <f>I693+I701+I697</f>
        <v>2958400</v>
      </c>
      <c r="J692" s="254"/>
      <c r="K692" s="254"/>
      <c r="L692" s="254"/>
      <c r="M692" s="254"/>
      <c r="N692" s="258">
        <f>N693+N701+N697</f>
        <v>2958000</v>
      </c>
      <c r="O692" s="236">
        <f t="shared" si="393"/>
        <v>99.986479177934015</v>
      </c>
      <c r="P692" s="258">
        <f t="shared" ref="P692:T692" si="472">P693+P701+P697</f>
        <v>2958000</v>
      </c>
      <c r="Q692" s="258">
        <f t="shared" si="472"/>
        <v>0</v>
      </c>
      <c r="R692" s="258">
        <f t="shared" si="472"/>
        <v>0</v>
      </c>
      <c r="S692" s="258">
        <f t="shared" si="472"/>
        <v>0</v>
      </c>
      <c r="T692" s="258">
        <f t="shared" si="472"/>
        <v>0</v>
      </c>
      <c r="U692" s="254"/>
      <c r="V692" s="254"/>
    </row>
    <row r="693" spans="1:22" hidden="1" x14ac:dyDescent="0.25">
      <c r="A693" s="254"/>
      <c r="B693" s="639" t="s">
        <v>512</v>
      </c>
      <c r="C693" s="639" t="s">
        <v>321</v>
      </c>
      <c r="D693" s="638"/>
      <c r="E693" s="642" t="s">
        <v>322</v>
      </c>
      <c r="F693" s="642"/>
      <c r="G693" s="254"/>
      <c r="H693" s="254"/>
      <c r="I693" s="263">
        <f t="shared" ref="I693" si="473">SUM(I694:I696)</f>
        <v>2058400</v>
      </c>
      <c r="J693" s="254"/>
      <c r="K693" s="254"/>
      <c r="L693" s="254"/>
      <c r="M693" s="254"/>
      <c r="N693" s="263">
        <f t="shared" ref="N693:T693" si="474">SUM(N694:N696)</f>
        <v>2058000</v>
      </c>
      <c r="O693" s="236">
        <f t="shared" si="393"/>
        <v>99.980567431014379</v>
      </c>
      <c r="P693" s="263">
        <f t="shared" si="474"/>
        <v>2058000</v>
      </c>
      <c r="Q693" s="263">
        <f t="shared" si="474"/>
        <v>0</v>
      </c>
      <c r="R693" s="263">
        <f t="shared" si="474"/>
        <v>0</v>
      </c>
      <c r="S693" s="263">
        <f t="shared" si="474"/>
        <v>0</v>
      </c>
      <c r="T693" s="263">
        <f t="shared" si="474"/>
        <v>0</v>
      </c>
      <c r="U693" s="254"/>
      <c r="V693" s="254"/>
    </row>
    <row r="694" spans="1:22" hidden="1" x14ac:dyDescent="0.25">
      <c r="A694" s="254"/>
      <c r="B694" s="320" t="s">
        <v>512</v>
      </c>
      <c r="C694" s="320" t="s">
        <v>323</v>
      </c>
      <c r="D694" s="321"/>
      <c r="E694" s="641" t="s">
        <v>324</v>
      </c>
      <c r="F694" s="641"/>
      <c r="G694" s="254"/>
      <c r="H694" s="254"/>
      <c r="I694" s="265">
        <v>0</v>
      </c>
      <c r="J694" s="254"/>
      <c r="K694" s="254"/>
      <c r="L694" s="254"/>
      <c r="M694" s="254"/>
      <c r="N694" s="265">
        <v>0</v>
      </c>
      <c r="O694" s="236" t="e">
        <f t="shared" si="393"/>
        <v>#DIV/0!</v>
      </c>
      <c r="P694" s="265">
        <v>0</v>
      </c>
      <c r="Q694" s="265">
        <v>0</v>
      </c>
      <c r="R694" s="265">
        <v>0</v>
      </c>
      <c r="S694" s="265">
        <v>0</v>
      </c>
      <c r="T694" s="265">
        <v>0</v>
      </c>
      <c r="U694" s="254"/>
      <c r="V694" s="254"/>
    </row>
    <row r="695" spans="1:22" hidden="1" x14ac:dyDescent="0.25">
      <c r="A695" s="254"/>
      <c r="B695" s="320" t="s">
        <v>512</v>
      </c>
      <c r="C695" s="320" t="s">
        <v>327</v>
      </c>
      <c r="D695" s="321"/>
      <c r="E695" s="641" t="s">
        <v>328</v>
      </c>
      <c r="F695" s="641"/>
      <c r="G695" s="254"/>
      <c r="H695" s="254"/>
      <c r="I695" s="265">
        <v>58400</v>
      </c>
      <c r="J695" s="254"/>
      <c r="K695" s="254"/>
      <c r="L695" s="254"/>
      <c r="M695" s="254"/>
      <c r="N695" s="265">
        <v>58000</v>
      </c>
      <c r="O695" s="236">
        <f t="shared" si="393"/>
        <v>99.315068493150676</v>
      </c>
      <c r="P695" s="265">
        <f>N695</f>
        <v>58000</v>
      </c>
      <c r="Q695" s="265"/>
      <c r="R695" s="265"/>
      <c r="S695" s="265"/>
      <c r="T695" s="265"/>
      <c r="U695" s="254"/>
      <c r="V695" s="254"/>
    </row>
    <row r="696" spans="1:22" hidden="1" x14ac:dyDescent="0.25">
      <c r="A696" s="254"/>
      <c r="B696" s="320" t="s">
        <v>512</v>
      </c>
      <c r="C696" s="320" t="s">
        <v>329</v>
      </c>
      <c r="D696" s="321"/>
      <c r="E696" s="641" t="s">
        <v>330</v>
      </c>
      <c r="F696" s="641"/>
      <c r="G696" s="254"/>
      <c r="H696" s="254"/>
      <c r="I696" s="265">
        <v>2000000</v>
      </c>
      <c r="J696" s="254"/>
      <c r="K696" s="254"/>
      <c r="L696" s="254"/>
      <c r="M696" s="254"/>
      <c r="N696" s="265">
        <v>2000000</v>
      </c>
      <c r="O696" s="236">
        <f t="shared" ref="O696:O775" si="475">N696/I696*100</f>
        <v>100</v>
      </c>
      <c r="P696" s="265">
        <v>2000000</v>
      </c>
      <c r="Q696" s="265"/>
      <c r="R696" s="265"/>
      <c r="S696" s="265"/>
      <c r="T696" s="265"/>
      <c r="U696" s="254"/>
      <c r="V696" s="254"/>
    </row>
    <row r="697" spans="1:22" ht="13.5" hidden="1" customHeight="1" x14ac:dyDescent="0.25">
      <c r="A697" s="254"/>
      <c r="B697" s="635" t="s">
        <v>1892</v>
      </c>
      <c r="C697" s="639" t="s">
        <v>331</v>
      </c>
      <c r="D697" s="638"/>
      <c r="E697" s="642" t="s">
        <v>79</v>
      </c>
      <c r="F697" s="642"/>
      <c r="G697" s="254"/>
      <c r="H697" s="254"/>
      <c r="I697" s="263">
        <f t="shared" ref="I697" si="476">SUM(I698:I700)</f>
        <v>900000</v>
      </c>
      <c r="J697" s="254"/>
      <c r="K697" s="254"/>
      <c r="L697" s="254"/>
      <c r="M697" s="254"/>
      <c r="N697" s="263">
        <f t="shared" ref="N697:T697" si="477">SUM(N698:N700)</f>
        <v>900000</v>
      </c>
      <c r="O697" s="236">
        <f t="shared" si="475"/>
        <v>100</v>
      </c>
      <c r="P697" s="263">
        <f t="shared" si="477"/>
        <v>900000</v>
      </c>
      <c r="Q697" s="263">
        <f t="shared" si="477"/>
        <v>0</v>
      </c>
      <c r="R697" s="263">
        <f t="shared" si="477"/>
        <v>0</v>
      </c>
      <c r="S697" s="263">
        <f t="shared" si="477"/>
        <v>0</v>
      </c>
      <c r="T697" s="263">
        <f t="shared" si="477"/>
        <v>0</v>
      </c>
      <c r="U697" s="254"/>
      <c r="V697" s="254"/>
    </row>
    <row r="698" spans="1:22" ht="25.5" hidden="1" x14ac:dyDescent="0.25">
      <c r="A698" s="254"/>
      <c r="B698" s="320" t="s">
        <v>1892</v>
      </c>
      <c r="C698" s="320" t="s">
        <v>392</v>
      </c>
      <c r="D698" s="321"/>
      <c r="E698" s="641" t="s">
        <v>393</v>
      </c>
      <c r="F698" s="641"/>
      <c r="G698" s="254"/>
      <c r="H698" s="254"/>
      <c r="I698" s="265">
        <v>0</v>
      </c>
      <c r="J698" s="254"/>
      <c r="K698" s="254"/>
      <c r="L698" s="254"/>
      <c r="M698" s="254"/>
      <c r="N698" s="265">
        <v>0</v>
      </c>
      <c r="O698" s="236" t="e">
        <f t="shared" si="475"/>
        <v>#DIV/0!</v>
      </c>
      <c r="P698" s="265">
        <v>0</v>
      </c>
      <c r="Q698" s="265">
        <v>0</v>
      </c>
      <c r="R698" s="265">
        <v>0</v>
      </c>
      <c r="S698" s="265">
        <v>0</v>
      </c>
      <c r="T698" s="265">
        <v>0</v>
      </c>
      <c r="U698" s="254"/>
      <c r="V698" s="254"/>
    </row>
    <row r="699" spans="1:22" ht="28.5" hidden="1" customHeight="1" x14ac:dyDescent="0.25">
      <c r="A699" s="254"/>
      <c r="B699" s="320" t="s">
        <v>1892</v>
      </c>
      <c r="C699" s="320" t="s">
        <v>428</v>
      </c>
      <c r="D699" s="321"/>
      <c r="E699" s="641" t="s">
        <v>429</v>
      </c>
      <c r="F699" s="641"/>
      <c r="G699" s="254"/>
      <c r="H699" s="254"/>
      <c r="I699" s="265">
        <v>900000</v>
      </c>
      <c r="J699" s="254"/>
      <c r="K699" s="254"/>
      <c r="L699" s="254"/>
      <c r="M699" s="254"/>
      <c r="N699" s="265">
        <v>900000</v>
      </c>
      <c r="O699" s="236">
        <f t="shared" si="475"/>
        <v>100</v>
      </c>
      <c r="P699" s="265">
        <v>900000</v>
      </c>
      <c r="Q699" s="265"/>
      <c r="R699" s="265"/>
      <c r="S699" s="265"/>
      <c r="T699" s="265"/>
      <c r="U699" s="254"/>
      <c r="V699" s="254"/>
    </row>
    <row r="700" spans="1:22" ht="25.5" hidden="1" x14ac:dyDescent="0.25">
      <c r="A700" s="254"/>
      <c r="B700" s="320" t="s">
        <v>1892</v>
      </c>
      <c r="C700" s="320" t="s">
        <v>430</v>
      </c>
      <c r="D700" s="321"/>
      <c r="E700" s="641" t="s">
        <v>431</v>
      </c>
      <c r="F700" s="641"/>
      <c r="G700" s="254"/>
      <c r="H700" s="254"/>
      <c r="I700" s="265">
        <v>0</v>
      </c>
      <c r="J700" s="254"/>
      <c r="K700" s="254"/>
      <c r="L700" s="254"/>
      <c r="M700" s="254"/>
      <c r="N700" s="265">
        <v>0</v>
      </c>
      <c r="O700" s="236" t="e">
        <f t="shared" si="475"/>
        <v>#DIV/0!</v>
      </c>
      <c r="P700" s="265">
        <v>0</v>
      </c>
      <c r="Q700" s="265">
        <v>0</v>
      </c>
      <c r="R700" s="265">
        <v>0</v>
      </c>
      <c r="S700" s="265">
        <v>0</v>
      </c>
      <c r="T700" s="265">
        <v>0</v>
      </c>
      <c r="U700" s="254"/>
      <c r="V700" s="254"/>
    </row>
    <row r="701" spans="1:22" ht="25.5" hidden="1" x14ac:dyDescent="0.25">
      <c r="A701" s="659"/>
      <c r="B701" s="639" t="s">
        <v>512</v>
      </c>
      <c r="C701" s="639" t="s">
        <v>412</v>
      </c>
      <c r="D701" s="634"/>
      <c r="E701" s="642" t="s">
        <v>413</v>
      </c>
      <c r="F701" s="642"/>
      <c r="G701" s="254"/>
      <c r="H701" s="254"/>
      <c r="I701" s="258">
        <f t="shared" ref="I701" si="478">I702</f>
        <v>0</v>
      </c>
      <c r="J701" s="254"/>
      <c r="K701" s="254"/>
      <c r="L701" s="254"/>
      <c r="M701" s="254"/>
      <c r="N701" s="258">
        <f t="shared" ref="N701:T701" si="479">N702</f>
        <v>0</v>
      </c>
      <c r="O701" s="236" t="e">
        <f t="shared" si="475"/>
        <v>#DIV/0!</v>
      </c>
      <c r="P701" s="258">
        <f t="shared" si="479"/>
        <v>0</v>
      </c>
      <c r="Q701" s="258">
        <f t="shared" si="479"/>
        <v>0</v>
      </c>
      <c r="R701" s="258">
        <f t="shared" si="479"/>
        <v>0</v>
      </c>
      <c r="S701" s="258">
        <f t="shared" si="479"/>
        <v>0</v>
      </c>
      <c r="T701" s="258">
        <f t="shared" si="479"/>
        <v>0</v>
      </c>
      <c r="U701" s="254"/>
      <c r="V701" s="254"/>
    </row>
    <row r="702" spans="1:22" ht="24" hidden="1" customHeight="1" x14ac:dyDescent="0.25">
      <c r="A702" s="254"/>
      <c r="B702" s="320" t="s">
        <v>512</v>
      </c>
      <c r="C702" s="320" t="s">
        <v>510</v>
      </c>
      <c r="D702" s="321"/>
      <c r="E702" s="641" t="s">
        <v>511</v>
      </c>
      <c r="F702" s="641"/>
      <c r="G702" s="254"/>
      <c r="H702" s="254"/>
      <c r="I702" s="265"/>
      <c r="J702" s="254"/>
      <c r="K702" s="254"/>
      <c r="L702" s="254"/>
      <c r="M702" s="254"/>
      <c r="N702" s="265"/>
      <c r="O702" s="236" t="e">
        <f t="shared" si="475"/>
        <v>#DIV/0!</v>
      </c>
      <c r="P702" s="265"/>
      <c r="Q702" s="265"/>
      <c r="R702" s="265"/>
      <c r="S702" s="265"/>
      <c r="T702" s="265"/>
      <c r="U702" s="254"/>
      <c r="V702" s="254"/>
    </row>
    <row r="703" spans="1:22" hidden="1" x14ac:dyDescent="0.25">
      <c r="A703" s="254"/>
      <c r="B703" s="320"/>
      <c r="C703" s="320"/>
      <c r="D703" s="321"/>
      <c r="E703" s="322"/>
      <c r="F703" s="322"/>
      <c r="G703" s="254"/>
      <c r="H703" s="254"/>
      <c r="I703" s="265"/>
      <c r="J703" s="254"/>
      <c r="K703" s="254"/>
      <c r="L703" s="254"/>
      <c r="M703" s="254"/>
      <c r="N703" s="265"/>
      <c r="O703" s="236"/>
      <c r="P703" s="265"/>
      <c r="Q703" s="265"/>
      <c r="R703" s="265"/>
      <c r="S703" s="265"/>
      <c r="T703" s="265"/>
      <c r="U703" s="254"/>
      <c r="V703" s="254"/>
    </row>
    <row r="704" spans="1:22" x14ac:dyDescent="0.25">
      <c r="A704" s="254"/>
      <c r="B704" s="635" t="s">
        <v>513</v>
      </c>
      <c r="C704" s="644"/>
      <c r="D704" s="636" t="s">
        <v>113</v>
      </c>
      <c r="E704" s="634"/>
      <c r="F704" s="634"/>
      <c r="G704" s="254"/>
      <c r="H704" s="254"/>
      <c r="I704" s="258">
        <f t="shared" ref="I704:I705" si="480">I705</f>
        <v>0</v>
      </c>
      <c r="J704" s="254"/>
      <c r="K704" s="254"/>
      <c r="L704" s="254"/>
      <c r="M704" s="254"/>
      <c r="N704" s="258">
        <f t="shared" ref="N704:T705" si="481">N705</f>
        <v>0</v>
      </c>
      <c r="O704" s="236" t="e">
        <f t="shared" si="475"/>
        <v>#DIV/0!</v>
      </c>
      <c r="P704" s="258">
        <f t="shared" si="481"/>
        <v>0</v>
      </c>
      <c r="Q704" s="258">
        <f t="shared" si="481"/>
        <v>0</v>
      </c>
      <c r="R704" s="258">
        <f t="shared" si="481"/>
        <v>0</v>
      </c>
      <c r="S704" s="258">
        <f t="shared" si="481"/>
        <v>0</v>
      </c>
      <c r="T704" s="258">
        <f t="shared" si="481"/>
        <v>0</v>
      </c>
      <c r="U704" s="254"/>
      <c r="V704" s="254"/>
    </row>
    <row r="705" spans="1:22" ht="22.5" hidden="1" x14ac:dyDescent="0.25">
      <c r="A705" s="254"/>
      <c r="B705" s="635" t="s">
        <v>514</v>
      </c>
      <c r="C705" s="644"/>
      <c r="D705" s="634"/>
      <c r="E705" s="646" t="s">
        <v>515</v>
      </c>
      <c r="F705" s="646"/>
      <c r="G705" s="254"/>
      <c r="H705" s="254"/>
      <c r="I705" s="258">
        <f t="shared" si="480"/>
        <v>0</v>
      </c>
      <c r="J705" s="254"/>
      <c r="K705" s="254"/>
      <c r="L705" s="254"/>
      <c r="M705" s="254"/>
      <c r="N705" s="258">
        <f t="shared" si="481"/>
        <v>0</v>
      </c>
      <c r="O705" s="236" t="e">
        <f t="shared" si="475"/>
        <v>#DIV/0!</v>
      </c>
      <c r="P705" s="258">
        <f t="shared" si="481"/>
        <v>0</v>
      </c>
      <c r="Q705" s="258">
        <f t="shared" si="481"/>
        <v>0</v>
      </c>
      <c r="R705" s="258">
        <f t="shared" si="481"/>
        <v>0</v>
      </c>
      <c r="S705" s="258">
        <f t="shared" si="481"/>
        <v>0</v>
      </c>
      <c r="T705" s="258">
        <f t="shared" si="481"/>
        <v>0</v>
      </c>
      <c r="U705" s="254"/>
      <c r="V705" s="254"/>
    </row>
    <row r="706" spans="1:22" hidden="1" x14ac:dyDescent="0.25">
      <c r="A706" s="254"/>
      <c r="B706" s="635" t="s">
        <v>514</v>
      </c>
      <c r="C706" s="635" t="s">
        <v>320</v>
      </c>
      <c r="D706" s="634"/>
      <c r="E706" s="646" t="s">
        <v>65</v>
      </c>
      <c r="F706" s="646"/>
      <c r="G706" s="254"/>
      <c r="H706" s="254"/>
      <c r="I706" s="258">
        <f t="shared" ref="I706" si="482">I707+I710+I713</f>
        <v>0</v>
      </c>
      <c r="J706" s="254"/>
      <c r="K706" s="254"/>
      <c r="L706" s="254"/>
      <c r="M706" s="254"/>
      <c r="N706" s="258">
        <f t="shared" ref="N706:T706" si="483">N707+N710+N713</f>
        <v>0</v>
      </c>
      <c r="O706" s="236" t="e">
        <f t="shared" si="475"/>
        <v>#DIV/0!</v>
      </c>
      <c r="P706" s="258">
        <f t="shared" si="483"/>
        <v>0</v>
      </c>
      <c r="Q706" s="258">
        <f t="shared" si="483"/>
        <v>0</v>
      </c>
      <c r="R706" s="258">
        <f t="shared" si="483"/>
        <v>0</v>
      </c>
      <c r="S706" s="258">
        <f t="shared" si="483"/>
        <v>0</v>
      </c>
      <c r="T706" s="258">
        <f t="shared" si="483"/>
        <v>0</v>
      </c>
      <c r="U706" s="254"/>
      <c r="V706" s="254"/>
    </row>
    <row r="707" spans="1:22" hidden="1" x14ac:dyDescent="0.25">
      <c r="A707" s="254"/>
      <c r="B707" s="639" t="s">
        <v>514</v>
      </c>
      <c r="C707" s="639" t="s">
        <v>321</v>
      </c>
      <c r="D707" s="638"/>
      <c r="E707" s="642" t="s">
        <v>322</v>
      </c>
      <c r="F707" s="642"/>
      <c r="G707" s="254"/>
      <c r="H707" s="254"/>
      <c r="I707" s="263">
        <f t="shared" ref="I707" si="484">SUM(I708:I709)</f>
        <v>0</v>
      </c>
      <c r="J707" s="254"/>
      <c r="K707" s="254"/>
      <c r="L707" s="254"/>
      <c r="M707" s="254"/>
      <c r="N707" s="263">
        <f t="shared" ref="N707:T707" si="485">SUM(N708:N709)</f>
        <v>0</v>
      </c>
      <c r="O707" s="236" t="e">
        <f t="shared" si="475"/>
        <v>#DIV/0!</v>
      </c>
      <c r="P707" s="263">
        <f t="shared" si="485"/>
        <v>0</v>
      </c>
      <c r="Q707" s="263">
        <f t="shared" si="485"/>
        <v>0</v>
      </c>
      <c r="R707" s="263">
        <f t="shared" si="485"/>
        <v>0</v>
      </c>
      <c r="S707" s="263">
        <f t="shared" si="485"/>
        <v>0</v>
      </c>
      <c r="T707" s="263">
        <f t="shared" si="485"/>
        <v>0</v>
      </c>
      <c r="U707" s="254"/>
      <c r="V707" s="254"/>
    </row>
    <row r="708" spans="1:22" hidden="1" x14ac:dyDescent="0.25">
      <c r="A708" s="254"/>
      <c r="B708" s="320" t="s">
        <v>514</v>
      </c>
      <c r="C708" s="320" t="s">
        <v>327</v>
      </c>
      <c r="D708" s="321"/>
      <c r="E708" s="641" t="s">
        <v>328</v>
      </c>
      <c r="F708" s="641"/>
      <c r="G708" s="254"/>
      <c r="H708" s="254"/>
      <c r="I708" s="265">
        <v>0</v>
      </c>
      <c r="J708" s="254"/>
      <c r="K708" s="254"/>
      <c r="L708" s="254"/>
      <c r="M708" s="254"/>
      <c r="N708" s="265">
        <v>0</v>
      </c>
      <c r="O708" s="236" t="e">
        <f t="shared" si="475"/>
        <v>#DIV/0!</v>
      </c>
      <c r="P708" s="265">
        <v>0</v>
      </c>
      <c r="Q708" s="265">
        <v>0</v>
      </c>
      <c r="R708" s="265">
        <v>0</v>
      </c>
      <c r="S708" s="265">
        <v>0</v>
      </c>
      <c r="T708" s="265">
        <v>0</v>
      </c>
      <c r="U708" s="254"/>
      <c r="V708" s="254"/>
    </row>
    <row r="709" spans="1:22" hidden="1" x14ac:dyDescent="0.25">
      <c r="A709" s="254"/>
      <c r="B709" s="320" t="s">
        <v>514</v>
      </c>
      <c r="C709" s="320" t="s">
        <v>329</v>
      </c>
      <c r="D709" s="321"/>
      <c r="E709" s="641" t="s">
        <v>330</v>
      </c>
      <c r="F709" s="641"/>
      <c r="G709" s="254"/>
      <c r="H709" s="254"/>
      <c r="I709" s="265">
        <v>0</v>
      </c>
      <c r="J709" s="254"/>
      <c r="K709" s="254"/>
      <c r="L709" s="254"/>
      <c r="M709" s="254"/>
      <c r="N709" s="265">
        <v>0</v>
      </c>
      <c r="O709" s="236" t="e">
        <f t="shared" si="475"/>
        <v>#DIV/0!</v>
      </c>
      <c r="P709" s="265">
        <v>0</v>
      </c>
      <c r="Q709" s="265">
        <v>0</v>
      </c>
      <c r="R709" s="265">
        <v>0</v>
      </c>
      <c r="S709" s="265">
        <v>0</v>
      </c>
      <c r="T709" s="265">
        <v>0</v>
      </c>
      <c r="U709" s="254"/>
      <c r="V709" s="254"/>
    </row>
    <row r="710" spans="1:22" hidden="1" x14ac:dyDescent="0.25">
      <c r="A710" s="254"/>
      <c r="B710" s="639" t="s">
        <v>514</v>
      </c>
      <c r="C710" s="639" t="s">
        <v>331</v>
      </c>
      <c r="D710" s="638"/>
      <c r="E710" s="642" t="s">
        <v>79</v>
      </c>
      <c r="F710" s="642"/>
      <c r="G710" s="254"/>
      <c r="H710" s="254"/>
      <c r="I710" s="263">
        <f t="shared" ref="I710" si="486">SUM(I711:I712)</f>
        <v>0</v>
      </c>
      <c r="J710" s="254"/>
      <c r="K710" s="254"/>
      <c r="L710" s="254"/>
      <c r="M710" s="254"/>
      <c r="N710" s="263">
        <f t="shared" ref="N710:T710" si="487">SUM(N711:N712)</f>
        <v>0</v>
      </c>
      <c r="O710" s="236" t="e">
        <f t="shared" si="475"/>
        <v>#DIV/0!</v>
      </c>
      <c r="P710" s="263">
        <f t="shared" si="487"/>
        <v>0</v>
      </c>
      <c r="Q710" s="263">
        <f t="shared" si="487"/>
        <v>0</v>
      </c>
      <c r="R710" s="263">
        <f t="shared" si="487"/>
        <v>0</v>
      </c>
      <c r="S710" s="263">
        <f t="shared" si="487"/>
        <v>0</v>
      </c>
      <c r="T710" s="263">
        <f t="shared" si="487"/>
        <v>0</v>
      </c>
      <c r="U710" s="254"/>
      <c r="V710" s="254"/>
    </row>
    <row r="711" spans="1:22" ht="25.5" hidden="1" x14ac:dyDescent="0.25">
      <c r="A711" s="254"/>
      <c r="B711" s="320" t="s">
        <v>514</v>
      </c>
      <c r="C711" s="320" t="s">
        <v>428</v>
      </c>
      <c r="D711" s="321"/>
      <c r="E711" s="641" t="s">
        <v>429</v>
      </c>
      <c r="F711" s="641"/>
      <c r="G711" s="254"/>
      <c r="H711" s="254"/>
      <c r="I711" s="265">
        <v>0</v>
      </c>
      <c r="J711" s="254"/>
      <c r="K711" s="254"/>
      <c r="L711" s="254"/>
      <c r="M711" s="254"/>
      <c r="N711" s="265">
        <v>0</v>
      </c>
      <c r="O711" s="236" t="e">
        <f t="shared" si="475"/>
        <v>#DIV/0!</v>
      </c>
      <c r="P711" s="265">
        <v>0</v>
      </c>
      <c r="Q711" s="265">
        <v>0</v>
      </c>
      <c r="R711" s="265">
        <v>0</v>
      </c>
      <c r="S711" s="265">
        <v>0</v>
      </c>
      <c r="T711" s="265">
        <v>0</v>
      </c>
      <c r="U711" s="254"/>
      <c r="V711" s="254"/>
    </row>
    <row r="712" spans="1:22" ht="25.5" hidden="1" x14ac:dyDescent="0.25">
      <c r="A712" s="254"/>
      <c r="B712" s="320" t="s">
        <v>514</v>
      </c>
      <c r="C712" s="320" t="s">
        <v>430</v>
      </c>
      <c r="D712" s="321"/>
      <c r="E712" s="641" t="s">
        <v>431</v>
      </c>
      <c r="F712" s="641"/>
      <c r="G712" s="254"/>
      <c r="H712" s="254"/>
      <c r="I712" s="265">
        <v>0</v>
      </c>
      <c r="J712" s="254"/>
      <c r="K712" s="254"/>
      <c r="L712" s="254"/>
      <c r="M712" s="254"/>
      <c r="N712" s="265">
        <v>0</v>
      </c>
      <c r="O712" s="236" t="e">
        <f t="shared" si="475"/>
        <v>#DIV/0!</v>
      </c>
      <c r="P712" s="265">
        <v>0</v>
      </c>
      <c r="Q712" s="265">
        <v>0</v>
      </c>
      <c r="R712" s="265">
        <v>0</v>
      </c>
      <c r="S712" s="265">
        <v>0</v>
      </c>
      <c r="T712" s="265">
        <v>0</v>
      </c>
      <c r="U712" s="254"/>
      <c r="V712" s="254"/>
    </row>
    <row r="713" spans="1:22" ht="25.5" hidden="1" x14ac:dyDescent="0.25">
      <c r="A713" s="254"/>
      <c r="B713" s="639" t="s">
        <v>514</v>
      </c>
      <c r="C713" s="639" t="s">
        <v>412</v>
      </c>
      <c r="D713" s="638"/>
      <c r="E713" s="642" t="s">
        <v>413</v>
      </c>
      <c r="F713" s="642"/>
      <c r="G713" s="254"/>
      <c r="H713" s="254"/>
      <c r="I713" s="263">
        <f t="shared" ref="I713" si="488">SUM(I714:I714)</f>
        <v>0</v>
      </c>
      <c r="J713" s="254"/>
      <c r="K713" s="254"/>
      <c r="L713" s="254"/>
      <c r="M713" s="254"/>
      <c r="N713" s="263">
        <f t="shared" ref="N713:T713" si="489">SUM(N714:N714)</f>
        <v>0</v>
      </c>
      <c r="O713" s="236" t="e">
        <f t="shared" si="475"/>
        <v>#DIV/0!</v>
      </c>
      <c r="P713" s="263">
        <f t="shared" si="489"/>
        <v>0</v>
      </c>
      <c r="Q713" s="263">
        <f t="shared" si="489"/>
        <v>0</v>
      </c>
      <c r="R713" s="263">
        <f t="shared" si="489"/>
        <v>0</v>
      </c>
      <c r="S713" s="263">
        <f t="shared" si="489"/>
        <v>0</v>
      </c>
      <c r="T713" s="263">
        <f t="shared" si="489"/>
        <v>0</v>
      </c>
      <c r="U713" s="254"/>
      <c r="V713" s="254"/>
    </row>
    <row r="714" spans="1:22" ht="25.5" hidden="1" x14ac:dyDescent="0.25">
      <c r="A714" s="254"/>
      <c r="B714" s="320" t="s">
        <v>514</v>
      </c>
      <c r="C714" s="320" t="s">
        <v>894</v>
      </c>
      <c r="D714" s="321"/>
      <c r="E714" s="641" t="s">
        <v>922</v>
      </c>
      <c r="F714" s="641"/>
      <c r="G714" s="254"/>
      <c r="H714" s="254"/>
      <c r="I714" s="265">
        <v>0</v>
      </c>
      <c r="J714" s="254"/>
      <c r="K714" s="254"/>
      <c r="L714" s="254"/>
      <c r="M714" s="254"/>
      <c r="N714" s="265">
        <v>0</v>
      </c>
      <c r="O714" s="236" t="e">
        <f t="shared" si="475"/>
        <v>#DIV/0!</v>
      </c>
      <c r="P714" s="265">
        <v>0</v>
      </c>
      <c r="Q714" s="265">
        <v>0</v>
      </c>
      <c r="R714" s="265">
        <v>0</v>
      </c>
      <c r="S714" s="265">
        <v>0</v>
      </c>
      <c r="T714" s="265">
        <v>0</v>
      </c>
      <c r="U714" s="254"/>
      <c r="V714" s="254"/>
    </row>
    <row r="715" spans="1:22" x14ac:dyDescent="0.25">
      <c r="A715" s="254"/>
      <c r="B715" s="320"/>
      <c r="C715" s="320"/>
      <c r="D715" s="321"/>
      <c r="E715" s="322"/>
      <c r="F715" s="322"/>
      <c r="G715" s="254"/>
      <c r="H715" s="254"/>
      <c r="I715" s="265"/>
      <c r="J715" s="254"/>
      <c r="K715" s="254"/>
      <c r="L715" s="254"/>
      <c r="M715" s="254"/>
      <c r="N715" s="265"/>
      <c r="O715" s="236"/>
      <c r="P715" s="265"/>
      <c r="Q715" s="265"/>
      <c r="R715" s="265"/>
      <c r="S715" s="265"/>
      <c r="T715" s="265"/>
      <c r="U715" s="254"/>
      <c r="V715" s="254"/>
    </row>
    <row r="716" spans="1:22" x14ac:dyDescent="0.25">
      <c r="A716" s="254"/>
      <c r="B716" s="635" t="s">
        <v>516</v>
      </c>
      <c r="C716" s="644"/>
      <c r="D716" s="636" t="s">
        <v>517</v>
      </c>
      <c r="E716" s="634"/>
      <c r="F716" s="634"/>
      <c r="G716" s="254"/>
      <c r="H716" s="254"/>
      <c r="I716" s="258">
        <f t="shared" ref="I716:I717" si="490">I717</f>
        <v>2890000</v>
      </c>
      <c r="J716" s="254"/>
      <c r="K716" s="254"/>
      <c r="L716" s="254"/>
      <c r="M716" s="254"/>
      <c r="N716" s="258">
        <f t="shared" ref="N716:T717" si="491">N717</f>
        <v>2890000</v>
      </c>
      <c r="O716" s="236">
        <f t="shared" si="475"/>
        <v>100</v>
      </c>
      <c r="P716" s="258">
        <f t="shared" si="491"/>
        <v>2890000</v>
      </c>
      <c r="Q716" s="258">
        <f t="shared" si="491"/>
        <v>0</v>
      </c>
      <c r="R716" s="258">
        <f t="shared" si="491"/>
        <v>0</v>
      </c>
      <c r="S716" s="258">
        <f t="shared" si="491"/>
        <v>0</v>
      </c>
      <c r="T716" s="258">
        <f t="shared" si="491"/>
        <v>0</v>
      </c>
      <c r="U716" s="254"/>
      <c r="V716" s="254"/>
    </row>
    <row r="717" spans="1:22" ht="36" customHeight="1" x14ac:dyDescent="0.25">
      <c r="A717" s="254"/>
      <c r="B717" s="635" t="s">
        <v>923</v>
      </c>
      <c r="C717" s="644"/>
      <c r="D717" s="634"/>
      <c r="E717" s="646" t="s">
        <v>924</v>
      </c>
      <c r="F717" s="646" t="s">
        <v>1959</v>
      </c>
      <c r="G717" s="254"/>
      <c r="H717" s="254"/>
      <c r="I717" s="258">
        <f t="shared" si="490"/>
        <v>2890000</v>
      </c>
      <c r="J717" s="254"/>
      <c r="K717" s="254"/>
      <c r="L717" s="254"/>
      <c r="M717" s="254"/>
      <c r="N717" s="258">
        <f t="shared" si="491"/>
        <v>2890000</v>
      </c>
      <c r="O717" s="236">
        <f t="shared" si="475"/>
        <v>100</v>
      </c>
      <c r="P717" s="258">
        <f t="shared" si="491"/>
        <v>2890000</v>
      </c>
      <c r="Q717" s="258">
        <f t="shared" si="491"/>
        <v>0</v>
      </c>
      <c r="R717" s="258">
        <f t="shared" si="491"/>
        <v>0</v>
      </c>
      <c r="S717" s="258">
        <f t="shared" si="491"/>
        <v>0</v>
      </c>
      <c r="T717" s="258">
        <f t="shared" si="491"/>
        <v>0</v>
      </c>
      <c r="U717" s="254"/>
      <c r="V717" s="254"/>
    </row>
    <row r="718" spans="1:22" ht="0.75" hidden="1" customHeight="1" x14ac:dyDescent="0.25">
      <c r="A718" s="254"/>
      <c r="B718" s="635" t="s">
        <v>923</v>
      </c>
      <c r="C718" s="635" t="s">
        <v>320</v>
      </c>
      <c r="D718" s="634"/>
      <c r="E718" s="636" t="s">
        <v>65</v>
      </c>
      <c r="F718" s="636"/>
      <c r="G718" s="254"/>
      <c r="H718" s="254"/>
      <c r="I718" s="258">
        <f t="shared" ref="I718" si="492">I719+I723</f>
        <v>2890000</v>
      </c>
      <c r="J718" s="254"/>
      <c r="K718" s="254"/>
      <c r="L718" s="254"/>
      <c r="M718" s="254"/>
      <c r="N718" s="258">
        <f t="shared" ref="N718:T718" si="493">N719+N723</f>
        <v>2890000</v>
      </c>
      <c r="O718" s="236">
        <f t="shared" si="475"/>
        <v>100</v>
      </c>
      <c r="P718" s="258">
        <f t="shared" si="493"/>
        <v>2890000</v>
      </c>
      <c r="Q718" s="258">
        <f t="shared" si="493"/>
        <v>0</v>
      </c>
      <c r="R718" s="258">
        <f t="shared" si="493"/>
        <v>0</v>
      </c>
      <c r="S718" s="258">
        <f t="shared" si="493"/>
        <v>0</v>
      </c>
      <c r="T718" s="258">
        <f t="shared" si="493"/>
        <v>0</v>
      </c>
      <c r="U718" s="254"/>
      <c r="V718" s="254"/>
    </row>
    <row r="719" spans="1:22" hidden="1" x14ac:dyDescent="0.25">
      <c r="A719" s="254"/>
      <c r="B719" s="639" t="s">
        <v>923</v>
      </c>
      <c r="C719" s="639" t="s">
        <v>321</v>
      </c>
      <c r="D719" s="638"/>
      <c r="E719" s="642" t="s">
        <v>322</v>
      </c>
      <c r="F719" s="642"/>
      <c r="G719" s="254"/>
      <c r="H719" s="254"/>
      <c r="I719" s="263">
        <f t="shared" ref="I719" si="494">SUM(I720:I722)</f>
        <v>1465000</v>
      </c>
      <c r="J719" s="254"/>
      <c r="K719" s="254"/>
      <c r="L719" s="254"/>
      <c r="M719" s="254"/>
      <c r="N719" s="263">
        <f t="shared" ref="N719:T719" si="495">SUM(N720:N722)</f>
        <v>1465000</v>
      </c>
      <c r="O719" s="236">
        <f t="shared" si="475"/>
        <v>100</v>
      </c>
      <c r="P719" s="263">
        <f t="shared" si="495"/>
        <v>1465000</v>
      </c>
      <c r="Q719" s="263">
        <f t="shared" si="495"/>
        <v>0</v>
      </c>
      <c r="R719" s="263">
        <f t="shared" si="495"/>
        <v>0</v>
      </c>
      <c r="S719" s="263">
        <f t="shared" si="495"/>
        <v>0</v>
      </c>
      <c r="T719" s="263">
        <f t="shared" si="495"/>
        <v>0</v>
      </c>
      <c r="U719" s="254"/>
      <c r="V719" s="254"/>
    </row>
    <row r="720" spans="1:22" hidden="1" x14ac:dyDescent="0.25">
      <c r="A720" s="254"/>
      <c r="B720" s="320" t="s">
        <v>923</v>
      </c>
      <c r="C720" s="320" t="s">
        <v>327</v>
      </c>
      <c r="D720" s="321"/>
      <c r="E720" s="641" t="s">
        <v>328</v>
      </c>
      <c r="F720" s="641"/>
      <c r="G720" s="254"/>
      <c r="H720" s="254"/>
      <c r="I720" s="265">
        <v>50000</v>
      </c>
      <c r="J720" s="254"/>
      <c r="K720" s="254"/>
      <c r="L720" s="254"/>
      <c r="M720" s="254"/>
      <c r="N720" s="265">
        <v>50000</v>
      </c>
      <c r="O720" s="236">
        <f t="shared" si="475"/>
        <v>100</v>
      </c>
      <c r="P720" s="265">
        <v>50000</v>
      </c>
      <c r="Q720" s="265"/>
      <c r="R720" s="265"/>
      <c r="S720" s="265"/>
      <c r="T720" s="265"/>
      <c r="U720" s="254"/>
      <c r="V720" s="254"/>
    </row>
    <row r="721" spans="1:22" hidden="1" x14ac:dyDescent="0.25">
      <c r="A721" s="254"/>
      <c r="B721" s="320" t="s">
        <v>923</v>
      </c>
      <c r="C721" s="320" t="s">
        <v>329</v>
      </c>
      <c r="D721" s="321"/>
      <c r="E721" s="641" t="s">
        <v>330</v>
      </c>
      <c r="F721" s="641"/>
      <c r="G721" s="254"/>
      <c r="H721" s="254"/>
      <c r="I721" s="265">
        <v>1340000</v>
      </c>
      <c r="J721" s="254"/>
      <c r="K721" s="254"/>
      <c r="L721" s="254"/>
      <c r="M721" s="254"/>
      <c r="N721" s="265">
        <v>1340000</v>
      </c>
      <c r="O721" s="236">
        <f t="shared" si="475"/>
        <v>100</v>
      </c>
      <c r="P721" s="265">
        <v>1340000</v>
      </c>
      <c r="Q721" s="265"/>
      <c r="R721" s="265"/>
      <c r="S721" s="265"/>
      <c r="T721" s="265"/>
      <c r="U721" s="254"/>
      <c r="V721" s="254"/>
    </row>
    <row r="722" spans="1:22" hidden="1" x14ac:dyDescent="0.25">
      <c r="A722" s="254"/>
      <c r="B722" s="320" t="s">
        <v>923</v>
      </c>
      <c r="C722" s="320" t="s">
        <v>866</v>
      </c>
      <c r="D722" s="321"/>
      <c r="E722" s="641" t="s">
        <v>867</v>
      </c>
      <c r="F722" s="641"/>
      <c r="G722" s="254"/>
      <c r="H722" s="254"/>
      <c r="I722" s="265">
        <v>75000</v>
      </c>
      <c r="J722" s="254"/>
      <c r="K722" s="254"/>
      <c r="L722" s="254"/>
      <c r="M722" s="254"/>
      <c r="N722" s="265">
        <v>75000</v>
      </c>
      <c r="O722" s="236">
        <f t="shared" si="475"/>
        <v>100</v>
      </c>
      <c r="P722" s="265">
        <v>75000</v>
      </c>
      <c r="Q722" s="265"/>
      <c r="R722" s="265"/>
      <c r="S722" s="265"/>
      <c r="T722" s="265"/>
      <c r="U722" s="254"/>
      <c r="V722" s="254"/>
    </row>
    <row r="723" spans="1:22" hidden="1" x14ac:dyDescent="0.25">
      <c r="A723" s="254"/>
      <c r="B723" s="639" t="s">
        <v>923</v>
      </c>
      <c r="C723" s="639" t="s">
        <v>331</v>
      </c>
      <c r="D723" s="638"/>
      <c r="E723" s="642" t="s">
        <v>79</v>
      </c>
      <c r="F723" s="642"/>
      <c r="G723" s="254"/>
      <c r="H723" s="254"/>
      <c r="I723" s="263">
        <f t="shared" ref="I723" si="496">SUM(I724:I725)</f>
        <v>1425000</v>
      </c>
      <c r="J723" s="254"/>
      <c r="K723" s="254"/>
      <c r="L723" s="254"/>
      <c r="M723" s="254"/>
      <c r="N723" s="263">
        <f t="shared" ref="N723:T723" si="497">SUM(N724:N725)</f>
        <v>1425000</v>
      </c>
      <c r="O723" s="236">
        <f t="shared" si="475"/>
        <v>100</v>
      </c>
      <c r="P723" s="263">
        <f t="shared" si="497"/>
        <v>1425000</v>
      </c>
      <c r="Q723" s="263">
        <f t="shared" si="497"/>
        <v>0</v>
      </c>
      <c r="R723" s="263">
        <f t="shared" si="497"/>
        <v>0</v>
      </c>
      <c r="S723" s="263">
        <f t="shared" si="497"/>
        <v>0</v>
      </c>
      <c r="T723" s="263">
        <f t="shared" si="497"/>
        <v>0</v>
      </c>
      <c r="U723" s="254"/>
      <c r="V723" s="254"/>
    </row>
    <row r="724" spans="1:22" ht="25.5" hidden="1" x14ac:dyDescent="0.25">
      <c r="A724" s="254"/>
      <c r="B724" s="320" t="s">
        <v>923</v>
      </c>
      <c r="C724" s="320" t="s">
        <v>428</v>
      </c>
      <c r="D724" s="321"/>
      <c r="E724" s="641" t="s">
        <v>429</v>
      </c>
      <c r="F724" s="641"/>
      <c r="G724" s="254"/>
      <c r="H724" s="254"/>
      <c r="I724" s="265">
        <v>450000</v>
      </c>
      <c r="J724" s="254"/>
      <c r="K724" s="254"/>
      <c r="L724" s="254"/>
      <c r="M724" s="254"/>
      <c r="N724" s="265">
        <v>450000</v>
      </c>
      <c r="O724" s="236">
        <f t="shared" si="475"/>
        <v>100</v>
      </c>
      <c r="P724" s="265">
        <v>450000</v>
      </c>
      <c r="Q724" s="265"/>
      <c r="R724" s="265"/>
      <c r="S724" s="265"/>
      <c r="T724" s="265"/>
      <c r="U724" s="254"/>
      <c r="V724" s="254"/>
    </row>
    <row r="725" spans="1:22" ht="25.5" hidden="1" x14ac:dyDescent="0.25">
      <c r="A725" s="254"/>
      <c r="B725" s="320" t="s">
        <v>923</v>
      </c>
      <c r="C725" s="320" t="s">
        <v>430</v>
      </c>
      <c r="D725" s="321"/>
      <c r="E725" s="641" t="s">
        <v>431</v>
      </c>
      <c r="F725" s="641"/>
      <c r="G725" s="254"/>
      <c r="H725" s="254"/>
      <c r="I725" s="265">
        <v>975000</v>
      </c>
      <c r="J725" s="254"/>
      <c r="K725" s="254"/>
      <c r="L725" s="254"/>
      <c r="M725" s="254"/>
      <c r="N725" s="265">
        <v>975000</v>
      </c>
      <c r="O725" s="236">
        <f t="shared" si="475"/>
        <v>100</v>
      </c>
      <c r="P725" s="265">
        <v>975000</v>
      </c>
      <c r="Q725" s="265"/>
      <c r="R725" s="265"/>
      <c r="S725" s="265"/>
      <c r="T725" s="265"/>
      <c r="U725" s="254"/>
      <c r="V725" s="254"/>
    </row>
    <row r="726" spans="1:22" hidden="1" x14ac:dyDescent="0.25">
      <c r="A726" s="254"/>
      <c r="B726" s="320"/>
      <c r="C726" s="320"/>
      <c r="D726" s="321"/>
      <c r="E726" s="322"/>
      <c r="F726" s="322"/>
      <c r="G726" s="254"/>
      <c r="H726" s="254"/>
      <c r="I726" s="265"/>
      <c r="J726" s="254"/>
      <c r="K726" s="254"/>
      <c r="L726" s="254"/>
      <c r="M726" s="254"/>
      <c r="N726" s="265"/>
      <c r="O726" s="236"/>
      <c r="P726" s="265"/>
      <c r="Q726" s="265"/>
      <c r="R726" s="265"/>
      <c r="S726" s="265"/>
      <c r="T726" s="265"/>
      <c r="U726" s="254"/>
      <c r="V726" s="254"/>
    </row>
    <row r="727" spans="1:22" x14ac:dyDescent="0.25">
      <c r="A727" s="254"/>
      <c r="B727" s="635" t="s">
        <v>518</v>
      </c>
      <c r="C727" s="644"/>
      <c r="D727" s="636" t="s">
        <v>115</v>
      </c>
      <c r="E727" s="634"/>
      <c r="F727" s="634"/>
      <c r="G727" s="254"/>
      <c r="H727" s="254"/>
      <c r="I727" s="258">
        <f>I728+I741</f>
        <v>16850000</v>
      </c>
      <c r="J727" s="254"/>
      <c r="K727" s="254"/>
      <c r="L727" s="254"/>
      <c r="M727" s="254"/>
      <c r="N727" s="258">
        <f>N728+N741</f>
        <v>15830000</v>
      </c>
      <c r="O727" s="236">
        <f t="shared" si="475"/>
        <v>93.946587537091986</v>
      </c>
      <c r="P727" s="258">
        <f t="shared" ref="P727:T727" si="498">P728+P741</f>
        <v>15830000</v>
      </c>
      <c r="Q727" s="258">
        <f t="shared" si="498"/>
        <v>0</v>
      </c>
      <c r="R727" s="258">
        <f t="shared" si="498"/>
        <v>0</v>
      </c>
      <c r="S727" s="258">
        <f t="shared" si="498"/>
        <v>0</v>
      </c>
      <c r="T727" s="258">
        <f t="shared" si="498"/>
        <v>0</v>
      </c>
      <c r="U727" s="254"/>
      <c r="V727" s="254"/>
    </row>
    <row r="728" spans="1:22" ht="36.75" customHeight="1" x14ac:dyDescent="0.25">
      <c r="A728" s="254"/>
      <c r="B728" s="635" t="s">
        <v>519</v>
      </c>
      <c r="C728" s="644"/>
      <c r="D728" s="634"/>
      <c r="E728" s="646" t="s">
        <v>520</v>
      </c>
      <c r="F728" s="646" t="s">
        <v>1960</v>
      </c>
      <c r="G728" s="254"/>
      <c r="H728" s="254"/>
      <c r="I728" s="258">
        <f t="shared" ref="I728" si="499">I729</f>
        <v>1820000</v>
      </c>
      <c r="J728" s="254"/>
      <c r="K728" s="254"/>
      <c r="L728" s="254"/>
      <c r="M728" s="254"/>
      <c r="N728" s="258">
        <f t="shared" ref="N728:T728" si="500">N729</f>
        <v>1820000</v>
      </c>
      <c r="O728" s="236">
        <f t="shared" si="475"/>
        <v>100</v>
      </c>
      <c r="P728" s="258">
        <f t="shared" si="500"/>
        <v>1820000</v>
      </c>
      <c r="Q728" s="258">
        <f t="shared" si="500"/>
        <v>0</v>
      </c>
      <c r="R728" s="258">
        <f t="shared" si="500"/>
        <v>0</v>
      </c>
      <c r="S728" s="258">
        <f t="shared" si="500"/>
        <v>0</v>
      </c>
      <c r="T728" s="258">
        <f t="shared" si="500"/>
        <v>0</v>
      </c>
      <c r="U728" s="254"/>
      <c r="V728" s="254"/>
    </row>
    <row r="729" spans="1:22" hidden="1" x14ac:dyDescent="0.25">
      <c r="A729" s="254"/>
      <c r="B729" s="635" t="s">
        <v>519</v>
      </c>
      <c r="C729" s="635" t="s">
        <v>320</v>
      </c>
      <c r="D729" s="634"/>
      <c r="E729" s="636" t="s">
        <v>65</v>
      </c>
      <c r="F729" s="636"/>
      <c r="G729" s="254"/>
      <c r="H729" s="254"/>
      <c r="I729" s="258">
        <f t="shared" ref="I729" si="501">I730+I734+I737</f>
        <v>1820000</v>
      </c>
      <c r="J729" s="254"/>
      <c r="K729" s="254"/>
      <c r="L729" s="254"/>
      <c r="M729" s="254"/>
      <c r="N729" s="258">
        <f t="shared" ref="N729:T729" si="502">N730+N734+N737</f>
        <v>1820000</v>
      </c>
      <c r="O729" s="236">
        <f t="shared" si="475"/>
        <v>100</v>
      </c>
      <c r="P729" s="258">
        <f t="shared" si="502"/>
        <v>1820000</v>
      </c>
      <c r="Q729" s="258">
        <f t="shared" si="502"/>
        <v>0</v>
      </c>
      <c r="R729" s="258">
        <f t="shared" si="502"/>
        <v>0</v>
      </c>
      <c r="S729" s="258">
        <f t="shared" si="502"/>
        <v>0</v>
      </c>
      <c r="T729" s="258">
        <f t="shared" si="502"/>
        <v>0</v>
      </c>
      <c r="U729" s="254"/>
      <c r="V729" s="254"/>
    </row>
    <row r="730" spans="1:22" hidden="1" x14ac:dyDescent="0.25">
      <c r="A730" s="254"/>
      <c r="B730" s="639" t="s">
        <v>519</v>
      </c>
      <c r="C730" s="639" t="s">
        <v>321</v>
      </c>
      <c r="D730" s="638"/>
      <c r="E730" s="642" t="s">
        <v>322</v>
      </c>
      <c r="F730" s="642"/>
      <c r="G730" s="254"/>
      <c r="H730" s="254"/>
      <c r="I730" s="263">
        <f t="shared" ref="I730" si="503">SUM(I731:I733)</f>
        <v>845000</v>
      </c>
      <c r="J730" s="254"/>
      <c r="K730" s="254"/>
      <c r="L730" s="254"/>
      <c r="M730" s="254"/>
      <c r="N730" s="263">
        <f t="shared" ref="N730:T730" si="504">SUM(N731:N733)</f>
        <v>845000</v>
      </c>
      <c r="O730" s="236">
        <f t="shared" si="475"/>
        <v>100</v>
      </c>
      <c r="P730" s="263">
        <f t="shared" si="504"/>
        <v>845000</v>
      </c>
      <c r="Q730" s="263">
        <f t="shared" si="504"/>
        <v>0</v>
      </c>
      <c r="R730" s="263">
        <f t="shared" si="504"/>
        <v>0</v>
      </c>
      <c r="S730" s="263">
        <f t="shared" si="504"/>
        <v>0</v>
      </c>
      <c r="T730" s="263">
        <f t="shared" si="504"/>
        <v>0</v>
      </c>
      <c r="U730" s="254"/>
      <c r="V730" s="254"/>
    </row>
    <row r="731" spans="1:22" hidden="1" x14ac:dyDescent="0.25">
      <c r="A731" s="254"/>
      <c r="B731" s="320" t="s">
        <v>519</v>
      </c>
      <c r="C731" s="320" t="s">
        <v>327</v>
      </c>
      <c r="D731" s="321"/>
      <c r="E731" s="641" t="s">
        <v>328</v>
      </c>
      <c r="F731" s="641"/>
      <c r="G731" s="254"/>
      <c r="H731" s="254"/>
      <c r="I731" s="265">
        <v>30000</v>
      </c>
      <c r="J731" s="254"/>
      <c r="K731" s="254"/>
      <c r="L731" s="254"/>
      <c r="M731" s="254"/>
      <c r="N731" s="265">
        <v>30000</v>
      </c>
      <c r="O731" s="236">
        <f t="shared" si="475"/>
        <v>100</v>
      </c>
      <c r="P731" s="265">
        <v>30000</v>
      </c>
      <c r="Q731" s="265"/>
      <c r="R731" s="265"/>
      <c r="S731" s="265"/>
      <c r="T731" s="265"/>
      <c r="U731" s="254"/>
      <c r="V731" s="254"/>
    </row>
    <row r="732" spans="1:22" hidden="1" x14ac:dyDescent="0.25">
      <c r="A732" s="254"/>
      <c r="B732" s="320" t="s">
        <v>519</v>
      </c>
      <c r="C732" s="320" t="s">
        <v>329</v>
      </c>
      <c r="D732" s="321"/>
      <c r="E732" s="641" t="s">
        <v>330</v>
      </c>
      <c r="F732" s="641"/>
      <c r="G732" s="254"/>
      <c r="H732" s="254"/>
      <c r="I732" s="265">
        <v>740000</v>
      </c>
      <c r="J732" s="254"/>
      <c r="K732" s="254"/>
      <c r="L732" s="254"/>
      <c r="M732" s="254"/>
      <c r="N732" s="265">
        <v>740000</v>
      </c>
      <c r="O732" s="236">
        <f t="shared" si="475"/>
        <v>100</v>
      </c>
      <c r="P732" s="265">
        <v>740000</v>
      </c>
      <c r="Q732" s="265"/>
      <c r="R732" s="265"/>
      <c r="S732" s="265"/>
      <c r="T732" s="265"/>
      <c r="U732" s="254"/>
      <c r="V732" s="254"/>
    </row>
    <row r="733" spans="1:22" hidden="1" x14ac:dyDescent="0.25">
      <c r="A733" s="254"/>
      <c r="B733" s="320" t="s">
        <v>519</v>
      </c>
      <c r="C733" s="320" t="s">
        <v>866</v>
      </c>
      <c r="D733" s="321"/>
      <c r="E733" s="641" t="s">
        <v>867</v>
      </c>
      <c r="F733" s="641"/>
      <c r="G733" s="254"/>
      <c r="H733" s="254"/>
      <c r="I733" s="265">
        <v>75000</v>
      </c>
      <c r="J733" s="254"/>
      <c r="K733" s="254"/>
      <c r="L733" s="254"/>
      <c r="M733" s="254"/>
      <c r="N733" s="265">
        <v>75000</v>
      </c>
      <c r="O733" s="236">
        <f t="shared" si="475"/>
        <v>100</v>
      </c>
      <c r="P733" s="265">
        <v>75000</v>
      </c>
      <c r="Q733" s="265"/>
      <c r="R733" s="265"/>
      <c r="S733" s="265"/>
      <c r="T733" s="265"/>
      <c r="U733" s="254"/>
      <c r="V733" s="254"/>
    </row>
    <row r="734" spans="1:22" hidden="1" x14ac:dyDescent="0.25">
      <c r="A734" s="254"/>
      <c r="B734" s="639" t="s">
        <v>519</v>
      </c>
      <c r="C734" s="639" t="s">
        <v>331</v>
      </c>
      <c r="D734" s="638"/>
      <c r="E734" s="642" t="s">
        <v>79</v>
      </c>
      <c r="F734" s="642"/>
      <c r="G734" s="254"/>
      <c r="H734" s="254"/>
      <c r="I734" s="263">
        <f t="shared" ref="I734" si="505">SUM(I735:I736)</f>
        <v>975000</v>
      </c>
      <c r="J734" s="254"/>
      <c r="K734" s="254"/>
      <c r="L734" s="254"/>
      <c r="M734" s="254"/>
      <c r="N734" s="263">
        <f t="shared" ref="N734:T734" si="506">SUM(N735:N736)</f>
        <v>975000</v>
      </c>
      <c r="O734" s="236">
        <f t="shared" si="475"/>
        <v>100</v>
      </c>
      <c r="P734" s="263">
        <f t="shared" si="506"/>
        <v>975000</v>
      </c>
      <c r="Q734" s="263">
        <f t="shared" si="506"/>
        <v>0</v>
      </c>
      <c r="R734" s="263">
        <f t="shared" si="506"/>
        <v>0</v>
      </c>
      <c r="S734" s="263">
        <f t="shared" si="506"/>
        <v>0</v>
      </c>
      <c r="T734" s="263">
        <f t="shared" si="506"/>
        <v>0</v>
      </c>
      <c r="U734" s="254"/>
      <c r="V734" s="254"/>
    </row>
    <row r="735" spans="1:22" ht="25.5" hidden="1" x14ac:dyDescent="0.25">
      <c r="A735" s="254"/>
      <c r="B735" s="320" t="s">
        <v>519</v>
      </c>
      <c r="C735" s="320" t="s">
        <v>428</v>
      </c>
      <c r="D735" s="321"/>
      <c r="E735" s="641" t="s">
        <v>429</v>
      </c>
      <c r="F735" s="641"/>
      <c r="G735" s="254"/>
      <c r="H735" s="254"/>
      <c r="I735" s="265">
        <v>450000</v>
      </c>
      <c r="J735" s="254"/>
      <c r="K735" s="254"/>
      <c r="L735" s="254"/>
      <c r="M735" s="254"/>
      <c r="N735" s="265">
        <v>450000</v>
      </c>
      <c r="O735" s="236">
        <f t="shared" si="475"/>
        <v>100</v>
      </c>
      <c r="P735" s="265">
        <v>450000</v>
      </c>
      <c r="Q735" s="265"/>
      <c r="R735" s="265"/>
      <c r="S735" s="265"/>
      <c r="T735" s="265"/>
      <c r="U735" s="254"/>
      <c r="V735" s="254"/>
    </row>
    <row r="736" spans="1:22" ht="25.5" hidden="1" x14ac:dyDescent="0.25">
      <c r="A736" s="254"/>
      <c r="B736" s="320" t="s">
        <v>519</v>
      </c>
      <c r="C736" s="320" t="s">
        <v>430</v>
      </c>
      <c r="D736" s="321"/>
      <c r="E736" s="641" t="s">
        <v>431</v>
      </c>
      <c r="F736" s="641"/>
      <c r="G736" s="254"/>
      <c r="H736" s="254"/>
      <c r="I736" s="265">
        <v>525000</v>
      </c>
      <c r="J736" s="254"/>
      <c r="K736" s="254"/>
      <c r="L736" s="254"/>
      <c r="M736" s="254"/>
      <c r="N736" s="265">
        <v>525000</v>
      </c>
      <c r="O736" s="236">
        <f t="shared" si="475"/>
        <v>100</v>
      </c>
      <c r="P736" s="265">
        <v>525000</v>
      </c>
      <c r="Q736" s="265"/>
      <c r="R736" s="265"/>
      <c r="S736" s="265"/>
      <c r="T736" s="265"/>
      <c r="U736" s="254"/>
      <c r="V736" s="254"/>
    </row>
    <row r="737" spans="1:22" hidden="1" x14ac:dyDescent="0.25">
      <c r="A737" s="254"/>
      <c r="B737" s="639" t="s">
        <v>519</v>
      </c>
      <c r="C737" s="639" t="s">
        <v>408</v>
      </c>
      <c r="D737" s="638"/>
      <c r="E737" s="642" t="s">
        <v>81</v>
      </c>
      <c r="F737" s="642"/>
      <c r="G737" s="254"/>
      <c r="H737" s="254"/>
      <c r="I737" s="263">
        <f t="shared" ref="I737" si="507">SUM(I738:I739)</f>
        <v>0</v>
      </c>
      <c r="J737" s="254"/>
      <c r="K737" s="254"/>
      <c r="L737" s="254"/>
      <c r="M737" s="254"/>
      <c r="N737" s="263">
        <f t="shared" ref="N737:T737" si="508">SUM(N738:N739)</f>
        <v>0</v>
      </c>
      <c r="O737" s="236"/>
      <c r="P737" s="263">
        <f t="shared" si="508"/>
        <v>0</v>
      </c>
      <c r="Q737" s="263">
        <f t="shared" si="508"/>
        <v>0</v>
      </c>
      <c r="R737" s="263">
        <f t="shared" si="508"/>
        <v>0</v>
      </c>
      <c r="S737" s="263">
        <f t="shared" si="508"/>
        <v>0</v>
      </c>
      <c r="T737" s="263">
        <f t="shared" si="508"/>
        <v>0</v>
      </c>
      <c r="U737" s="254"/>
      <c r="V737" s="254"/>
    </row>
    <row r="738" spans="1:22" ht="25.5" hidden="1" x14ac:dyDescent="0.25">
      <c r="A738" s="254"/>
      <c r="B738" s="320" t="s">
        <v>519</v>
      </c>
      <c r="C738" s="320" t="s">
        <v>521</v>
      </c>
      <c r="D738" s="321"/>
      <c r="E738" s="641" t="s">
        <v>522</v>
      </c>
      <c r="F738" s="641"/>
      <c r="G738" s="254"/>
      <c r="H738" s="254"/>
      <c r="I738" s="265">
        <v>0</v>
      </c>
      <c r="J738" s="254"/>
      <c r="K738" s="254"/>
      <c r="L738" s="254"/>
      <c r="M738" s="254"/>
      <c r="N738" s="265">
        <v>0</v>
      </c>
      <c r="O738" s="236"/>
      <c r="P738" s="265">
        <v>0</v>
      </c>
      <c r="Q738" s="265">
        <v>0</v>
      </c>
      <c r="R738" s="265">
        <v>0</v>
      </c>
      <c r="S738" s="265">
        <v>0</v>
      </c>
      <c r="T738" s="265">
        <v>0</v>
      </c>
      <c r="U738" s="254"/>
      <c r="V738" s="254"/>
    </row>
    <row r="739" spans="1:22" hidden="1" x14ac:dyDescent="0.25">
      <c r="A739" s="254"/>
      <c r="B739" s="320" t="s">
        <v>519</v>
      </c>
      <c r="C739" s="320" t="s">
        <v>419</v>
      </c>
      <c r="D739" s="321"/>
      <c r="E739" s="641" t="s">
        <v>420</v>
      </c>
      <c r="F739" s="641"/>
      <c r="G739" s="254"/>
      <c r="H739" s="254"/>
      <c r="I739" s="265">
        <v>0</v>
      </c>
      <c r="J739" s="254"/>
      <c r="K739" s="254"/>
      <c r="L739" s="254"/>
      <c r="M739" s="254"/>
      <c r="N739" s="265">
        <v>0</v>
      </c>
      <c r="O739" s="236"/>
      <c r="P739" s="265">
        <v>0</v>
      </c>
      <c r="Q739" s="265">
        <v>0</v>
      </c>
      <c r="R739" s="265">
        <v>0</v>
      </c>
      <c r="S739" s="265">
        <v>0</v>
      </c>
      <c r="T739" s="265">
        <v>0</v>
      </c>
      <c r="U739" s="254"/>
      <c r="V739" s="254"/>
    </row>
    <row r="740" spans="1:22" hidden="1" x14ac:dyDescent="0.25">
      <c r="A740" s="254"/>
      <c r="B740" s="320"/>
      <c r="C740" s="320"/>
      <c r="D740" s="321"/>
      <c r="E740" s="641"/>
      <c r="F740" s="641"/>
      <c r="G740" s="254"/>
      <c r="H740" s="254"/>
      <c r="I740" s="265"/>
      <c r="J740" s="254"/>
      <c r="K740" s="254"/>
      <c r="L740" s="254"/>
      <c r="M740" s="254"/>
      <c r="N740" s="265"/>
      <c r="O740" s="236"/>
      <c r="P740" s="265"/>
      <c r="Q740" s="265"/>
      <c r="R740" s="265"/>
      <c r="S740" s="265"/>
      <c r="T740" s="265"/>
      <c r="U740" s="254"/>
      <c r="V740" s="254"/>
    </row>
    <row r="741" spans="1:22" ht="29.25" customHeight="1" x14ac:dyDescent="0.25">
      <c r="A741" s="254"/>
      <c r="B741" s="635" t="s">
        <v>1891</v>
      </c>
      <c r="C741" s="644"/>
      <c r="D741" s="634"/>
      <c r="E741" s="646" t="s">
        <v>1898</v>
      </c>
      <c r="F741" s="646" t="s">
        <v>1961</v>
      </c>
      <c r="G741" s="254"/>
      <c r="H741" s="254"/>
      <c r="I741" s="258">
        <f>I742+I752</f>
        <v>15030000</v>
      </c>
      <c r="J741" s="254"/>
      <c r="K741" s="254"/>
      <c r="L741" s="254"/>
      <c r="M741" s="254"/>
      <c r="N741" s="258">
        <f>N742+N752</f>
        <v>14010000</v>
      </c>
      <c r="O741" s="236">
        <f t="shared" ref="O741:O759" si="509">N741/I741*100</f>
        <v>93.213572854291414</v>
      </c>
      <c r="P741" s="258">
        <f t="shared" ref="P741:T741" si="510">P742+P752</f>
        <v>14010000</v>
      </c>
      <c r="Q741" s="258">
        <f t="shared" si="510"/>
        <v>0</v>
      </c>
      <c r="R741" s="258">
        <f t="shared" si="510"/>
        <v>0</v>
      </c>
      <c r="S741" s="258">
        <f t="shared" si="510"/>
        <v>0</v>
      </c>
      <c r="T741" s="258">
        <f t="shared" si="510"/>
        <v>0</v>
      </c>
      <c r="U741" s="254"/>
      <c r="V741" s="254"/>
    </row>
    <row r="742" spans="1:22" hidden="1" x14ac:dyDescent="0.25">
      <c r="A742" s="254"/>
      <c r="B742" s="635" t="s">
        <v>1891</v>
      </c>
      <c r="C742" s="635" t="s">
        <v>320</v>
      </c>
      <c r="D742" s="634"/>
      <c r="E742" s="646" t="s">
        <v>65</v>
      </c>
      <c r="F742" s="646"/>
      <c r="G742" s="254"/>
      <c r="H742" s="254"/>
      <c r="I742" s="258">
        <f>I743+I748</f>
        <v>30000</v>
      </c>
      <c r="J742" s="254"/>
      <c r="K742" s="254"/>
      <c r="L742" s="254"/>
      <c r="M742" s="254"/>
      <c r="N742" s="258">
        <f>N743+N748</f>
        <v>30000</v>
      </c>
      <c r="O742" s="236">
        <f t="shared" si="509"/>
        <v>100</v>
      </c>
      <c r="P742" s="258">
        <f t="shared" ref="P742:T742" si="511">P743+P748</f>
        <v>30000</v>
      </c>
      <c r="Q742" s="258">
        <f t="shared" si="511"/>
        <v>0</v>
      </c>
      <c r="R742" s="258">
        <f t="shared" si="511"/>
        <v>0</v>
      </c>
      <c r="S742" s="258">
        <f t="shared" si="511"/>
        <v>0</v>
      </c>
      <c r="T742" s="258">
        <f t="shared" si="511"/>
        <v>0</v>
      </c>
      <c r="U742" s="254"/>
      <c r="V742" s="254"/>
    </row>
    <row r="743" spans="1:22" hidden="1" x14ac:dyDescent="0.25">
      <c r="A743" s="254"/>
      <c r="B743" s="635" t="s">
        <v>1891</v>
      </c>
      <c r="C743" s="639" t="s">
        <v>321</v>
      </c>
      <c r="D743" s="638"/>
      <c r="E743" s="642" t="s">
        <v>322</v>
      </c>
      <c r="F743" s="642"/>
      <c r="G743" s="254"/>
      <c r="H743" s="254"/>
      <c r="I743" s="263">
        <f>SUM(I744:I747)</f>
        <v>30000</v>
      </c>
      <c r="J743" s="254"/>
      <c r="K743" s="254"/>
      <c r="L743" s="254"/>
      <c r="M743" s="254"/>
      <c r="N743" s="263">
        <f>SUM(N744:N747)</f>
        <v>30000</v>
      </c>
      <c r="O743" s="236">
        <f t="shared" si="509"/>
        <v>100</v>
      </c>
      <c r="P743" s="263">
        <f t="shared" ref="P743:T743" si="512">SUM(P744:P747)</f>
        <v>30000</v>
      </c>
      <c r="Q743" s="263">
        <f t="shared" si="512"/>
        <v>0</v>
      </c>
      <c r="R743" s="263">
        <f t="shared" si="512"/>
        <v>0</v>
      </c>
      <c r="S743" s="263">
        <f t="shared" si="512"/>
        <v>0</v>
      </c>
      <c r="T743" s="263">
        <f t="shared" si="512"/>
        <v>0</v>
      </c>
      <c r="U743" s="254"/>
      <c r="V743" s="254"/>
    </row>
    <row r="744" spans="1:22" hidden="1" x14ac:dyDescent="0.25">
      <c r="A744" s="254"/>
      <c r="B744" s="320" t="s">
        <v>1891</v>
      </c>
      <c r="C744" s="320" t="s">
        <v>323</v>
      </c>
      <c r="D744" s="321"/>
      <c r="E744" s="641" t="s">
        <v>324</v>
      </c>
      <c r="F744" s="641"/>
      <c r="G744" s="254"/>
      <c r="H744" s="254"/>
      <c r="I744" s="265">
        <v>0</v>
      </c>
      <c r="J744" s="254"/>
      <c r="K744" s="254"/>
      <c r="L744" s="254"/>
      <c r="M744" s="254"/>
      <c r="N744" s="265">
        <v>0</v>
      </c>
      <c r="O744" s="236" t="e">
        <f t="shared" si="509"/>
        <v>#DIV/0!</v>
      </c>
      <c r="P744" s="265">
        <v>0</v>
      </c>
      <c r="Q744" s="265">
        <v>0</v>
      </c>
      <c r="R744" s="265">
        <v>0</v>
      </c>
      <c r="S744" s="265">
        <v>0</v>
      </c>
      <c r="T744" s="265">
        <v>0</v>
      </c>
      <c r="U744" s="254"/>
      <c r="V744" s="254"/>
    </row>
    <row r="745" spans="1:22" ht="12.75" hidden="1" customHeight="1" x14ac:dyDescent="0.25">
      <c r="A745" s="254"/>
      <c r="B745" s="320" t="s">
        <v>1891</v>
      </c>
      <c r="C745" s="320" t="s">
        <v>327</v>
      </c>
      <c r="D745" s="321"/>
      <c r="E745" s="641" t="s">
        <v>328</v>
      </c>
      <c r="F745" s="641"/>
      <c r="G745" s="254"/>
      <c r="H745" s="254"/>
      <c r="I745" s="265">
        <v>30000</v>
      </c>
      <c r="J745" s="254"/>
      <c r="K745" s="254"/>
      <c r="L745" s="254"/>
      <c r="M745" s="254"/>
      <c r="N745" s="265">
        <v>30000</v>
      </c>
      <c r="O745" s="236">
        <f t="shared" si="509"/>
        <v>100</v>
      </c>
      <c r="P745" s="265">
        <v>30000</v>
      </c>
      <c r="Q745" s="265"/>
      <c r="R745" s="265"/>
      <c r="S745" s="265"/>
      <c r="T745" s="265"/>
      <c r="U745" s="254"/>
      <c r="V745" s="254"/>
    </row>
    <row r="746" spans="1:22" ht="0.75" hidden="1" customHeight="1" x14ac:dyDescent="0.25">
      <c r="A746" s="254"/>
      <c r="B746" s="320" t="s">
        <v>1891</v>
      </c>
      <c r="C746" s="320" t="s">
        <v>329</v>
      </c>
      <c r="D746" s="321"/>
      <c r="E746" s="641" t="s">
        <v>330</v>
      </c>
      <c r="F746" s="641"/>
      <c r="G746" s="254"/>
      <c r="H746" s="254"/>
      <c r="I746" s="265">
        <v>0</v>
      </c>
      <c r="J746" s="254"/>
      <c r="K746" s="254"/>
      <c r="L746" s="254"/>
      <c r="M746" s="254"/>
      <c r="N746" s="265">
        <v>0</v>
      </c>
      <c r="O746" s="236" t="e">
        <f t="shared" si="509"/>
        <v>#DIV/0!</v>
      </c>
      <c r="P746" s="265">
        <v>0</v>
      </c>
      <c r="Q746" s="265">
        <v>0</v>
      </c>
      <c r="R746" s="265">
        <v>0</v>
      </c>
      <c r="S746" s="265">
        <v>0</v>
      </c>
      <c r="T746" s="265">
        <v>0</v>
      </c>
      <c r="U746" s="254"/>
      <c r="V746" s="254"/>
    </row>
    <row r="747" spans="1:22" hidden="1" x14ac:dyDescent="0.25">
      <c r="A747" s="254"/>
      <c r="B747" s="320" t="s">
        <v>1891</v>
      </c>
      <c r="C747" s="320" t="s">
        <v>436</v>
      </c>
      <c r="D747" s="321"/>
      <c r="E747" s="641" t="s">
        <v>1876</v>
      </c>
      <c r="F747" s="641"/>
      <c r="G747" s="254"/>
      <c r="H747" s="254"/>
      <c r="I747" s="265">
        <v>0</v>
      </c>
      <c r="J747" s="254"/>
      <c r="K747" s="254"/>
      <c r="L747" s="254"/>
      <c r="M747" s="254"/>
      <c r="N747" s="265">
        <v>0</v>
      </c>
      <c r="O747" s="236" t="e">
        <f t="shared" si="509"/>
        <v>#DIV/0!</v>
      </c>
      <c r="P747" s="265">
        <v>0</v>
      </c>
      <c r="Q747" s="265">
        <v>0</v>
      </c>
      <c r="R747" s="265">
        <v>0</v>
      </c>
      <c r="S747" s="265">
        <v>0</v>
      </c>
      <c r="T747" s="265">
        <v>0</v>
      </c>
      <c r="U747" s="254"/>
      <c r="V747" s="254"/>
    </row>
    <row r="748" spans="1:22" hidden="1" x14ac:dyDescent="0.25">
      <c r="A748" s="254"/>
      <c r="B748" s="635" t="s">
        <v>1891</v>
      </c>
      <c r="C748" s="639" t="s">
        <v>331</v>
      </c>
      <c r="D748" s="638"/>
      <c r="E748" s="642" t="s">
        <v>79</v>
      </c>
      <c r="F748" s="642"/>
      <c r="G748" s="254"/>
      <c r="H748" s="254"/>
      <c r="I748" s="263">
        <f t="shared" ref="I748" si="513">SUM(I749:I751)</f>
        <v>0</v>
      </c>
      <c r="J748" s="254"/>
      <c r="K748" s="254"/>
      <c r="L748" s="254"/>
      <c r="M748" s="254"/>
      <c r="N748" s="263">
        <f t="shared" ref="N748:T748" si="514">SUM(N749:N751)</f>
        <v>0</v>
      </c>
      <c r="O748" s="236" t="e">
        <f t="shared" si="509"/>
        <v>#DIV/0!</v>
      </c>
      <c r="P748" s="263">
        <f t="shared" si="514"/>
        <v>0</v>
      </c>
      <c r="Q748" s="263">
        <f t="shared" si="514"/>
        <v>0</v>
      </c>
      <c r="R748" s="263">
        <f t="shared" si="514"/>
        <v>0</v>
      </c>
      <c r="S748" s="263">
        <f t="shared" si="514"/>
        <v>0</v>
      </c>
      <c r="T748" s="263">
        <f t="shared" si="514"/>
        <v>0</v>
      </c>
      <c r="U748" s="254"/>
      <c r="V748" s="254"/>
    </row>
    <row r="749" spans="1:22" ht="25.5" hidden="1" x14ac:dyDescent="0.25">
      <c r="A749" s="254"/>
      <c r="B749" s="320" t="s">
        <v>1891</v>
      </c>
      <c r="C749" s="320" t="s">
        <v>392</v>
      </c>
      <c r="D749" s="321"/>
      <c r="E749" s="641" t="s">
        <v>393</v>
      </c>
      <c r="F749" s="641"/>
      <c r="G749" s="254"/>
      <c r="H749" s="254"/>
      <c r="I749" s="265">
        <v>0</v>
      </c>
      <c r="J749" s="254"/>
      <c r="K749" s="254"/>
      <c r="L749" s="254"/>
      <c r="M749" s="254"/>
      <c r="N749" s="265">
        <v>0</v>
      </c>
      <c r="O749" s="236" t="e">
        <f t="shared" si="509"/>
        <v>#DIV/0!</v>
      </c>
      <c r="P749" s="265">
        <v>0</v>
      </c>
      <c r="Q749" s="265">
        <v>0</v>
      </c>
      <c r="R749" s="265">
        <v>0</v>
      </c>
      <c r="S749" s="265">
        <v>0</v>
      </c>
      <c r="T749" s="265">
        <v>0</v>
      </c>
      <c r="U749" s="254"/>
      <c r="V749" s="254"/>
    </row>
    <row r="750" spans="1:22" ht="25.5" hidden="1" x14ac:dyDescent="0.25">
      <c r="A750" s="254"/>
      <c r="B750" s="320" t="s">
        <v>1891</v>
      </c>
      <c r="C750" s="320" t="s">
        <v>428</v>
      </c>
      <c r="D750" s="321"/>
      <c r="E750" s="641" t="s">
        <v>429</v>
      </c>
      <c r="F750" s="641"/>
      <c r="G750" s="254"/>
      <c r="H750" s="254"/>
      <c r="I750" s="265">
        <v>0</v>
      </c>
      <c r="J750" s="254"/>
      <c r="K750" s="254"/>
      <c r="L750" s="254"/>
      <c r="M750" s="254"/>
      <c r="N750" s="265">
        <v>0</v>
      </c>
      <c r="O750" s="236" t="e">
        <f t="shared" si="509"/>
        <v>#DIV/0!</v>
      </c>
      <c r="P750" s="265">
        <v>0</v>
      </c>
      <c r="Q750" s="265">
        <v>0</v>
      </c>
      <c r="R750" s="265">
        <v>0</v>
      </c>
      <c r="S750" s="265">
        <v>0</v>
      </c>
      <c r="T750" s="265">
        <v>0</v>
      </c>
      <c r="U750" s="254"/>
      <c r="V750" s="254"/>
    </row>
    <row r="751" spans="1:22" ht="25.5" hidden="1" x14ac:dyDescent="0.25">
      <c r="A751" s="254"/>
      <c r="B751" s="320" t="s">
        <v>1891</v>
      </c>
      <c r="C751" s="320" t="s">
        <v>430</v>
      </c>
      <c r="D751" s="321"/>
      <c r="E751" s="641" t="s">
        <v>431</v>
      </c>
      <c r="F751" s="641"/>
      <c r="G751" s="254"/>
      <c r="H751" s="254"/>
      <c r="I751" s="265"/>
      <c r="J751" s="254"/>
      <c r="K751" s="254"/>
      <c r="L751" s="254"/>
      <c r="M751" s="254"/>
      <c r="N751" s="265"/>
      <c r="O751" s="236" t="e">
        <f t="shared" si="509"/>
        <v>#DIV/0!</v>
      </c>
      <c r="P751" s="265"/>
      <c r="Q751" s="265"/>
      <c r="R751" s="265"/>
      <c r="S751" s="265"/>
      <c r="T751" s="265"/>
      <c r="U751" s="254"/>
      <c r="V751" s="254"/>
    </row>
    <row r="752" spans="1:22" hidden="1" x14ac:dyDescent="0.25">
      <c r="A752" s="254"/>
      <c r="B752" s="635" t="s">
        <v>1891</v>
      </c>
      <c r="C752" s="635" t="s">
        <v>363</v>
      </c>
      <c r="D752" s="634"/>
      <c r="E752" s="646" t="s">
        <v>66</v>
      </c>
      <c r="F752" s="646"/>
      <c r="G752" s="254"/>
      <c r="H752" s="254"/>
      <c r="I752" s="305">
        <f>I753+I758</f>
        <v>15000000</v>
      </c>
      <c r="J752" s="254"/>
      <c r="K752" s="254"/>
      <c r="L752" s="254"/>
      <c r="M752" s="254"/>
      <c r="N752" s="305">
        <f>N753+N758</f>
        <v>13980000</v>
      </c>
      <c r="O752" s="236">
        <f t="shared" si="509"/>
        <v>93.2</v>
      </c>
      <c r="P752" s="305">
        <f t="shared" ref="P752:T752" si="515">P753+P758</f>
        <v>13980000</v>
      </c>
      <c r="Q752" s="305">
        <f t="shared" si="515"/>
        <v>0</v>
      </c>
      <c r="R752" s="305">
        <f t="shared" si="515"/>
        <v>0</v>
      </c>
      <c r="S752" s="305">
        <f t="shared" si="515"/>
        <v>0</v>
      </c>
      <c r="T752" s="305">
        <f t="shared" si="515"/>
        <v>0</v>
      </c>
      <c r="U752" s="254"/>
      <c r="V752" s="254"/>
    </row>
    <row r="753" spans="1:22" ht="24" hidden="1" customHeight="1" x14ac:dyDescent="0.25">
      <c r="A753" s="254"/>
      <c r="B753" s="635" t="s">
        <v>1891</v>
      </c>
      <c r="C753" s="639" t="s">
        <v>438</v>
      </c>
      <c r="D753" s="638"/>
      <c r="E753" s="642" t="s">
        <v>439</v>
      </c>
      <c r="F753" s="642"/>
      <c r="G753" s="254"/>
      <c r="H753" s="254"/>
      <c r="I753" s="309">
        <f>SUM(I754:I757)</f>
        <v>15000000</v>
      </c>
      <c r="J753" s="254"/>
      <c r="K753" s="254"/>
      <c r="L753" s="254"/>
      <c r="M753" s="254"/>
      <c r="N753" s="309">
        <f>SUM(N754:N757)</f>
        <v>13980000</v>
      </c>
      <c r="O753" s="236">
        <f t="shared" si="509"/>
        <v>93.2</v>
      </c>
      <c r="P753" s="309">
        <f t="shared" ref="P753:T753" si="516">SUM(P754:P757)</f>
        <v>13980000</v>
      </c>
      <c r="Q753" s="309">
        <f t="shared" si="516"/>
        <v>0</v>
      </c>
      <c r="R753" s="309">
        <f t="shared" si="516"/>
        <v>0</v>
      </c>
      <c r="S753" s="309">
        <f t="shared" si="516"/>
        <v>0</v>
      </c>
      <c r="T753" s="309">
        <f t="shared" si="516"/>
        <v>0</v>
      </c>
      <c r="U753" s="254"/>
      <c r="V753" s="254"/>
    </row>
    <row r="754" spans="1:22" ht="24.75" hidden="1" customHeight="1" x14ac:dyDescent="0.25">
      <c r="A754" s="254"/>
      <c r="B754" s="320" t="s">
        <v>1891</v>
      </c>
      <c r="C754" s="650" t="s">
        <v>440</v>
      </c>
      <c r="D754" s="651"/>
      <c r="E754" s="641" t="s">
        <v>441</v>
      </c>
      <c r="F754" s="641"/>
      <c r="G754" s="254"/>
      <c r="H754" s="254"/>
      <c r="I754" s="302">
        <v>450000</v>
      </c>
      <c r="J754" s="254"/>
      <c r="K754" s="254"/>
      <c r="L754" s="254"/>
      <c r="M754" s="254"/>
      <c r="N754" s="302">
        <v>450000</v>
      </c>
      <c r="O754" s="236">
        <f t="shared" si="509"/>
        <v>100</v>
      </c>
      <c r="P754" s="302">
        <v>450000</v>
      </c>
      <c r="Q754" s="302"/>
      <c r="R754" s="302"/>
      <c r="S754" s="302"/>
      <c r="T754" s="302"/>
      <c r="U754" s="254"/>
      <c r="V754" s="254"/>
    </row>
    <row r="755" spans="1:22" ht="25.5" hidden="1" x14ac:dyDescent="0.25">
      <c r="A755" s="254"/>
      <c r="B755" s="320" t="s">
        <v>1891</v>
      </c>
      <c r="C755" s="650" t="s">
        <v>442</v>
      </c>
      <c r="D755" s="651"/>
      <c r="E755" s="641" t="s">
        <v>443</v>
      </c>
      <c r="F755" s="641"/>
      <c r="G755" s="254"/>
      <c r="H755" s="254"/>
      <c r="I755" s="302"/>
      <c r="J755" s="254"/>
      <c r="K755" s="254"/>
      <c r="L755" s="254"/>
      <c r="M755" s="254"/>
      <c r="N755" s="302"/>
      <c r="O755" s="236" t="e">
        <f t="shared" si="509"/>
        <v>#DIV/0!</v>
      </c>
      <c r="P755" s="302"/>
      <c r="Q755" s="302"/>
      <c r="R755" s="302"/>
      <c r="S755" s="302"/>
      <c r="T755" s="302"/>
      <c r="U755" s="254"/>
      <c r="V755" s="254"/>
    </row>
    <row r="756" spans="1:22" ht="25.5" hidden="1" x14ac:dyDescent="0.25">
      <c r="A756" s="254"/>
      <c r="B756" s="320" t="s">
        <v>1891</v>
      </c>
      <c r="C756" s="650" t="s">
        <v>444</v>
      </c>
      <c r="D756" s="651"/>
      <c r="E756" s="641" t="s">
        <v>445</v>
      </c>
      <c r="F756" s="641"/>
      <c r="G756" s="254"/>
      <c r="H756" s="254"/>
      <c r="I756" s="302">
        <v>14550000</v>
      </c>
      <c r="J756" s="254"/>
      <c r="K756" s="254"/>
      <c r="L756" s="254"/>
      <c r="M756" s="254"/>
      <c r="N756" s="302">
        <v>13530000</v>
      </c>
      <c r="O756" s="236">
        <f t="shared" si="509"/>
        <v>92.989690721649481</v>
      </c>
      <c r="P756" s="302">
        <f>N756</f>
        <v>13530000</v>
      </c>
      <c r="Q756" s="302"/>
      <c r="R756" s="302"/>
      <c r="S756" s="302"/>
      <c r="T756" s="302"/>
      <c r="U756" s="254"/>
      <c r="V756" s="254"/>
    </row>
    <row r="757" spans="1:22" ht="25.5" hidden="1" x14ac:dyDescent="0.25">
      <c r="A757" s="254"/>
      <c r="B757" s="320" t="s">
        <v>1891</v>
      </c>
      <c r="C757" s="650" t="s">
        <v>902</v>
      </c>
      <c r="D757" s="651"/>
      <c r="E757" s="641" t="s">
        <v>903</v>
      </c>
      <c r="F757" s="641"/>
      <c r="G757" s="254"/>
      <c r="H757" s="254"/>
      <c r="I757" s="302">
        <v>0</v>
      </c>
      <c r="J757" s="254"/>
      <c r="K757" s="254"/>
      <c r="L757" s="254"/>
      <c r="M757" s="254"/>
      <c r="N757" s="302">
        <v>0</v>
      </c>
      <c r="O757" s="236" t="e">
        <f t="shared" si="509"/>
        <v>#DIV/0!</v>
      </c>
      <c r="P757" s="302">
        <v>0</v>
      </c>
      <c r="Q757" s="302">
        <v>0</v>
      </c>
      <c r="R757" s="302">
        <v>0</v>
      </c>
      <c r="S757" s="302">
        <v>0</v>
      </c>
      <c r="T757" s="302">
        <v>0</v>
      </c>
      <c r="U757" s="254"/>
      <c r="V757" s="254"/>
    </row>
    <row r="758" spans="1:22" hidden="1" x14ac:dyDescent="0.25">
      <c r="A758" s="254"/>
      <c r="B758" s="635" t="s">
        <v>1891</v>
      </c>
      <c r="C758" s="639" t="s">
        <v>856</v>
      </c>
      <c r="D758" s="638"/>
      <c r="E758" s="642" t="s">
        <v>906</v>
      </c>
      <c r="F758" s="642"/>
      <c r="G758" s="254"/>
      <c r="H758" s="254"/>
      <c r="I758" s="309">
        <f>SUM(I759:I760)</f>
        <v>0</v>
      </c>
      <c r="J758" s="254"/>
      <c r="K758" s="254"/>
      <c r="L758" s="254"/>
      <c r="M758" s="254"/>
      <c r="N758" s="309">
        <f>SUM(N759:N760)</f>
        <v>0</v>
      </c>
      <c r="O758" s="236" t="e">
        <f t="shared" si="509"/>
        <v>#DIV/0!</v>
      </c>
      <c r="P758" s="309">
        <f t="shared" ref="P758:T758" si="517">SUM(P759:P760)</f>
        <v>0</v>
      </c>
      <c r="Q758" s="309">
        <f t="shared" si="517"/>
        <v>0</v>
      </c>
      <c r="R758" s="309">
        <f t="shared" si="517"/>
        <v>0</v>
      </c>
      <c r="S758" s="309">
        <f t="shared" si="517"/>
        <v>0</v>
      </c>
      <c r="T758" s="309">
        <f t="shared" si="517"/>
        <v>0</v>
      </c>
      <c r="U758" s="254"/>
      <c r="V758" s="254"/>
    </row>
    <row r="759" spans="1:22" hidden="1" x14ac:dyDescent="0.25">
      <c r="A759" s="254"/>
      <c r="B759" s="320" t="s">
        <v>1891</v>
      </c>
      <c r="C759" s="650" t="s">
        <v>1887</v>
      </c>
      <c r="D759" s="651"/>
      <c r="E759" s="641" t="s">
        <v>1881</v>
      </c>
      <c r="F759" s="641"/>
      <c r="G759" s="254"/>
      <c r="H759" s="254"/>
      <c r="I759" s="302">
        <v>0</v>
      </c>
      <c r="J759" s="254"/>
      <c r="K759" s="254"/>
      <c r="L759" s="254"/>
      <c r="M759" s="254"/>
      <c r="N759" s="302">
        <v>0</v>
      </c>
      <c r="O759" s="236" t="e">
        <f t="shared" si="509"/>
        <v>#DIV/0!</v>
      </c>
      <c r="P759" s="302">
        <v>0</v>
      </c>
      <c r="Q759" s="302">
        <v>0</v>
      </c>
      <c r="R759" s="302">
        <v>0</v>
      </c>
      <c r="S759" s="302">
        <v>0</v>
      </c>
      <c r="T759" s="302">
        <v>0</v>
      </c>
      <c r="U759" s="254"/>
      <c r="V759" s="254"/>
    </row>
    <row r="760" spans="1:22" hidden="1" x14ac:dyDescent="0.25">
      <c r="A760" s="254"/>
      <c r="B760" s="320" t="s">
        <v>1891</v>
      </c>
      <c r="C760" s="650" t="s">
        <v>858</v>
      </c>
      <c r="D760" s="321"/>
      <c r="E760" s="322" t="s">
        <v>906</v>
      </c>
      <c r="F760" s="322"/>
      <c r="G760" s="254"/>
      <c r="H760" s="254"/>
      <c r="I760" s="265">
        <v>0</v>
      </c>
      <c r="J760" s="254"/>
      <c r="K760" s="254"/>
      <c r="L760" s="254"/>
      <c r="M760" s="254"/>
      <c r="N760" s="265">
        <v>0</v>
      </c>
      <c r="O760" s="236"/>
      <c r="P760" s="265">
        <v>0</v>
      </c>
      <c r="Q760" s="265">
        <v>0</v>
      </c>
      <c r="R760" s="265">
        <v>0</v>
      </c>
      <c r="S760" s="265">
        <v>0</v>
      </c>
      <c r="T760" s="265">
        <v>0</v>
      </c>
      <c r="U760" s="254"/>
      <c r="V760" s="254"/>
    </row>
    <row r="761" spans="1:22" ht="48.75" hidden="1" customHeight="1" x14ac:dyDescent="0.25">
      <c r="A761" s="254"/>
      <c r="B761" s="320"/>
      <c r="C761" s="320"/>
      <c r="D761" s="321"/>
      <c r="E761" s="322"/>
      <c r="F761" s="322"/>
      <c r="G761" s="254"/>
      <c r="H761" s="254"/>
      <c r="I761" s="265"/>
      <c r="J761" s="254"/>
      <c r="K761" s="254"/>
      <c r="L761" s="254"/>
      <c r="M761" s="254"/>
      <c r="N761" s="265"/>
      <c r="O761" s="236"/>
      <c r="P761" s="265"/>
      <c r="Q761" s="265"/>
      <c r="R761" s="265"/>
      <c r="S761" s="265"/>
      <c r="T761" s="265"/>
      <c r="U761" s="254"/>
      <c r="V761" s="254"/>
    </row>
    <row r="762" spans="1:22" x14ac:dyDescent="0.25">
      <c r="A762" s="254"/>
      <c r="B762" s="635">
        <v>5</v>
      </c>
      <c r="C762" s="644"/>
      <c r="D762" s="636" t="s">
        <v>523</v>
      </c>
      <c r="E762" s="634"/>
      <c r="F762" s="634"/>
      <c r="G762" s="254"/>
      <c r="H762" s="254"/>
      <c r="I762" s="258">
        <f t="shared" ref="I762" si="518">I763+I769</f>
        <v>401600000</v>
      </c>
      <c r="J762" s="254"/>
      <c r="K762" s="254"/>
      <c r="L762" s="254"/>
      <c r="M762" s="254"/>
      <c r="N762" s="258">
        <f t="shared" ref="N762:T762" si="519">N763+N769</f>
        <v>398405500</v>
      </c>
      <c r="O762" s="236">
        <f t="shared" si="475"/>
        <v>99.204556772908376</v>
      </c>
      <c r="P762" s="258">
        <f t="shared" si="519"/>
        <v>398405500</v>
      </c>
      <c r="Q762" s="258">
        <f t="shared" si="519"/>
        <v>0</v>
      </c>
      <c r="R762" s="258">
        <f t="shared" si="519"/>
        <v>0</v>
      </c>
      <c r="S762" s="258">
        <f t="shared" si="519"/>
        <v>0</v>
      </c>
      <c r="T762" s="258">
        <f t="shared" si="519"/>
        <v>0</v>
      </c>
      <c r="U762" s="254"/>
      <c r="V762" s="254"/>
    </row>
    <row r="763" spans="1:22" x14ac:dyDescent="0.25">
      <c r="A763" s="254"/>
      <c r="B763" s="635" t="s">
        <v>524</v>
      </c>
      <c r="C763" s="644"/>
      <c r="D763" s="636" t="s">
        <v>117</v>
      </c>
      <c r="E763" s="634"/>
      <c r="F763" s="634"/>
      <c r="G763" s="254"/>
      <c r="H763" s="254"/>
      <c r="I763" s="258">
        <f t="shared" ref="I763:I765" si="520">I764</f>
        <v>20000000</v>
      </c>
      <c r="J763" s="254"/>
      <c r="K763" s="254"/>
      <c r="L763" s="254"/>
      <c r="M763" s="254"/>
      <c r="N763" s="258">
        <f t="shared" ref="N763:T765" si="521">N764</f>
        <v>16805500</v>
      </c>
      <c r="O763" s="236">
        <f t="shared" si="475"/>
        <v>84.027500000000003</v>
      </c>
      <c r="P763" s="258">
        <f t="shared" si="521"/>
        <v>16805500</v>
      </c>
      <c r="Q763" s="258">
        <f t="shared" si="521"/>
        <v>0</v>
      </c>
      <c r="R763" s="258">
        <f t="shared" si="521"/>
        <v>0</v>
      </c>
      <c r="S763" s="258">
        <f t="shared" si="521"/>
        <v>0</v>
      </c>
      <c r="T763" s="258">
        <f t="shared" si="521"/>
        <v>0</v>
      </c>
      <c r="U763" s="254"/>
      <c r="V763" s="254"/>
    </row>
    <row r="764" spans="1:22" ht="43.5" customHeight="1" x14ac:dyDescent="0.25">
      <c r="A764" s="254"/>
      <c r="B764" s="635" t="s">
        <v>525</v>
      </c>
      <c r="C764" s="644"/>
      <c r="D764" s="634"/>
      <c r="E764" s="636" t="s">
        <v>526</v>
      </c>
      <c r="F764" s="646" t="s">
        <v>1962</v>
      </c>
      <c r="G764" s="254"/>
      <c r="H764" s="254"/>
      <c r="I764" s="258">
        <f t="shared" si="520"/>
        <v>20000000</v>
      </c>
      <c r="J764" s="254"/>
      <c r="K764" s="254"/>
      <c r="L764" s="254"/>
      <c r="M764" s="254"/>
      <c r="N764" s="258">
        <f t="shared" si="521"/>
        <v>16805500</v>
      </c>
      <c r="O764" s="236">
        <f t="shared" si="475"/>
        <v>84.027500000000003</v>
      </c>
      <c r="P764" s="258">
        <f t="shared" si="521"/>
        <v>16805500</v>
      </c>
      <c r="Q764" s="258">
        <f t="shared" si="521"/>
        <v>0</v>
      </c>
      <c r="R764" s="258">
        <f t="shared" si="521"/>
        <v>0</v>
      </c>
      <c r="S764" s="258">
        <f t="shared" si="521"/>
        <v>0</v>
      </c>
      <c r="T764" s="258">
        <f t="shared" si="521"/>
        <v>0</v>
      </c>
      <c r="U764" s="254"/>
      <c r="V764" s="254"/>
    </row>
    <row r="765" spans="1:22" hidden="1" x14ac:dyDescent="0.25">
      <c r="A765" s="254"/>
      <c r="B765" s="635" t="s">
        <v>525</v>
      </c>
      <c r="C765" s="635" t="s">
        <v>527</v>
      </c>
      <c r="D765" s="634"/>
      <c r="E765" s="636" t="s">
        <v>528</v>
      </c>
      <c r="F765" s="636"/>
      <c r="G765" s="254"/>
      <c r="H765" s="254"/>
      <c r="I765" s="258">
        <f t="shared" si="520"/>
        <v>20000000</v>
      </c>
      <c r="J765" s="254"/>
      <c r="K765" s="254"/>
      <c r="L765" s="254"/>
      <c r="M765" s="254"/>
      <c r="N765" s="258">
        <f t="shared" si="521"/>
        <v>16805500</v>
      </c>
      <c r="O765" s="236">
        <f t="shared" si="475"/>
        <v>84.027500000000003</v>
      </c>
      <c r="P765" s="258">
        <f t="shared" si="521"/>
        <v>16805500</v>
      </c>
      <c r="Q765" s="258">
        <f t="shared" si="521"/>
        <v>0</v>
      </c>
      <c r="R765" s="258">
        <f t="shared" si="521"/>
        <v>0</v>
      </c>
      <c r="S765" s="258">
        <f t="shared" si="521"/>
        <v>0</v>
      </c>
      <c r="T765" s="258">
        <f t="shared" si="521"/>
        <v>0</v>
      </c>
      <c r="U765" s="254"/>
      <c r="V765" s="254"/>
    </row>
    <row r="766" spans="1:22" hidden="1" x14ac:dyDescent="0.25">
      <c r="A766" s="254"/>
      <c r="B766" s="639" t="s">
        <v>525</v>
      </c>
      <c r="C766" s="639" t="s">
        <v>529</v>
      </c>
      <c r="D766" s="638"/>
      <c r="E766" s="640" t="s">
        <v>528</v>
      </c>
      <c r="F766" s="640"/>
      <c r="G766" s="254"/>
      <c r="H766" s="254"/>
      <c r="I766" s="263">
        <f t="shared" ref="I766" si="522">SUM(I767)</f>
        <v>20000000</v>
      </c>
      <c r="J766" s="254"/>
      <c r="K766" s="254"/>
      <c r="L766" s="254"/>
      <c r="M766" s="254"/>
      <c r="N766" s="263">
        <f t="shared" ref="N766:T766" si="523">SUM(N767)</f>
        <v>16805500</v>
      </c>
      <c r="O766" s="236">
        <f t="shared" si="475"/>
        <v>84.027500000000003</v>
      </c>
      <c r="P766" s="263">
        <f t="shared" si="523"/>
        <v>16805500</v>
      </c>
      <c r="Q766" s="263">
        <f t="shared" si="523"/>
        <v>0</v>
      </c>
      <c r="R766" s="263">
        <f t="shared" si="523"/>
        <v>0</v>
      </c>
      <c r="S766" s="263">
        <f t="shared" si="523"/>
        <v>0</v>
      </c>
      <c r="T766" s="263">
        <f t="shared" si="523"/>
        <v>0</v>
      </c>
      <c r="U766" s="254"/>
      <c r="V766" s="254"/>
    </row>
    <row r="767" spans="1:22" hidden="1" x14ac:dyDescent="0.25">
      <c r="A767" s="254"/>
      <c r="B767" s="320" t="s">
        <v>525</v>
      </c>
      <c r="C767" s="320" t="s">
        <v>530</v>
      </c>
      <c r="D767" s="321"/>
      <c r="E767" s="322" t="s">
        <v>528</v>
      </c>
      <c r="F767" s="322"/>
      <c r="G767" s="254"/>
      <c r="H767" s="254"/>
      <c r="I767" s="265">
        <v>20000000</v>
      </c>
      <c r="J767" s="254"/>
      <c r="K767" s="254"/>
      <c r="L767" s="254"/>
      <c r="M767" s="254"/>
      <c r="N767" s="265">
        <v>16805500</v>
      </c>
      <c r="O767" s="236">
        <f t="shared" si="475"/>
        <v>84.027500000000003</v>
      </c>
      <c r="P767" s="265">
        <f>N767</f>
        <v>16805500</v>
      </c>
      <c r="Q767" s="265"/>
      <c r="R767" s="265"/>
      <c r="S767" s="265"/>
      <c r="T767" s="265"/>
      <c r="U767" s="254"/>
      <c r="V767" s="254"/>
    </row>
    <row r="768" spans="1:22" ht="15.75" hidden="1" customHeight="1" x14ac:dyDescent="0.25">
      <c r="A768" s="254"/>
      <c r="B768" s="320"/>
      <c r="C768" s="320"/>
      <c r="D768" s="321"/>
      <c r="E768" s="322"/>
      <c r="F768" s="322"/>
      <c r="G768" s="254"/>
      <c r="H768" s="254"/>
      <c r="I768" s="265"/>
      <c r="J768" s="254"/>
      <c r="K768" s="254"/>
      <c r="L768" s="254"/>
      <c r="M768" s="254"/>
      <c r="N768" s="265"/>
      <c r="O768" s="236"/>
      <c r="P768" s="265"/>
      <c r="Q768" s="265"/>
      <c r="R768" s="265"/>
      <c r="S768" s="265"/>
      <c r="T768" s="265"/>
      <c r="U768" s="254"/>
      <c r="V768" s="254"/>
    </row>
    <row r="769" spans="1:22" ht="30" customHeight="1" x14ac:dyDescent="0.25">
      <c r="A769" s="254"/>
      <c r="B769" s="635" t="s">
        <v>531</v>
      </c>
      <c r="C769" s="644"/>
      <c r="D769" s="636" t="s">
        <v>532</v>
      </c>
      <c r="E769" s="634"/>
      <c r="F769" s="649" t="s">
        <v>1963</v>
      </c>
      <c r="G769" s="254"/>
      <c r="H769" s="254"/>
      <c r="I769" s="258">
        <f t="shared" ref="I769:I771" si="524">I770</f>
        <v>381600000</v>
      </c>
      <c r="J769" s="254"/>
      <c r="K769" s="254"/>
      <c r="L769" s="254"/>
      <c r="M769" s="254"/>
      <c r="N769" s="258">
        <f t="shared" ref="N769:T771" si="525">N770</f>
        <v>381600000</v>
      </c>
      <c r="O769" s="236">
        <f t="shared" si="475"/>
        <v>100</v>
      </c>
      <c r="P769" s="258">
        <f t="shared" si="525"/>
        <v>381600000</v>
      </c>
      <c r="Q769" s="258">
        <f t="shared" si="525"/>
        <v>0</v>
      </c>
      <c r="R769" s="258">
        <f t="shared" si="525"/>
        <v>0</v>
      </c>
      <c r="S769" s="258">
        <f t="shared" si="525"/>
        <v>0</v>
      </c>
      <c r="T769" s="258">
        <f t="shared" si="525"/>
        <v>0</v>
      </c>
      <c r="U769" s="254"/>
      <c r="V769" s="254"/>
    </row>
    <row r="770" spans="1:22" hidden="1" x14ac:dyDescent="0.25">
      <c r="A770" s="254"/>
      <c r="B770" s="635" t="s">
        <v>533</v>
      </c>
      <c r="C770" s="644"/>
      <c r="D770" s="634"/>
      <c r="E770" s="636" t="s">
        <v>534</v>
      </c>
      <c r="F770" s="636"/>
      <c r="G770" s="254"/>
      <c r="H770" s="254"/>
      <c r="I770" s="258">
        <f t="shared" si="524"/>
        <v>381600000</v>
      </c>
      <c r="J770" s="254"/>
      <c r="K770" s="254"/>
      <c r="L770" s="254"/>
      <c r="M770" s="254"/>
      <c r="N770" s="258">
        <f t="shared" si="525"/>
        <v>381600000</v>
      </c>
      <c r="O770" s="236">
        <f t="shared" si="475"/>
        <v>100</v>
      </c>
      <c r="P770" s="258">
        <f t="shared" si="525"/>
        <v>381600000</v>
      </c>
      <c r="Q770" s="258">
        <f t="shared" si="525"/>
        <v>0</v>
      </c>
      <c r="R770" s="258">
        <f t="shared" si="525"/>
        <v>0</v>
      </c>
      <c r="S770" s="258">
        <f t="shared" si="525"/>
        <v>0</v>
      </c>
      <c r="T770" s="258">
        <f t="shared" si="525"/>
        <v>0</v>
      </c>
      <c r="U770" s="254"/>
      <c r="V770" s="254"/>
    </row>
    <row r="771" spans="1:22" hidden="1" x14ac:dyDescent="0.25">
      <c r="A771" s="254"/>
      <c r="B771" s="635" t="s">
        <v>533</v>
      </c>
      <c r="C771" s="635" t="s">
        <v>527</v>
      </c>
      <c r="D771" s="634"/>
      <c r="E771" s="636" t="s">
        <v>528</v>
      </c>
      <c r="F771" s="636"/>
      <c r="G771" s="254"/>
      <c r="H771" s="254"/>
      <c r="I771" s="258">
        <f t="shared" si="524"/>
        <v>381600000</v>
      </c>
      <c r="J771" s="254"/>
      <c r="K771" s="254"/>
      <c r="L771" s="254"/>
      <c r="M771" s="254"/>
      <c r="N771" s="258">
        <f t="shared" si="525"/>
        <v>381600000</v>
      </c>
      <c r="O771" s="236">
        <f t="shared" si="475"/>
        <v>100</v>
      </c>
      <c r="P771" s="258">
        <f t="shared" si="525"/>
        <v>381600000</v>
      </c>
      <c r="Q771" s="258">
        <f t="shared" si="525"/>
        <v>0</v>
      </c>
      <c r="R771" s="258">
        <f t="shared" si="525"/>
        <v>0</v>
      </c>
      <c r="S771" s="258">
        <f t="shared" si="525"/>
        <v>0</v>
      </c>
      <c r="T771" s="258">
        <f t="shared" si="525"/>
        <v>0</v>
      </c>
      <c r="U771" s="254"/>
      <c r="V771" s="254"/>
    </row>
    <row r="772" spans="1:22" hidden="1" x14ac:dyDescent="0.25">
      <c r="A772" s="254"/>
      <c r="B772" s="639" t="s">
        <v>533</v>
      </c>
      <c r="C772" s="639" t="s">
        <v>529</v>
      </c>
      <c r="D772" s="638"/>
      <c r="E772" s="640" t="s">
        <v>528</v>
      </c>
      <c r="F772" s="640"/>
      <c r="G772" s="254"/>
      <c r="H772" s="254"/>
      <c r="I772" s="263">
        <f t="shared" ref="I772" si="526">SUM(I773)</f>
        <v>381600000</v>
      </c>
      <c r="J772" s="254"/>
      <c r="K772" s="254"/>
      <c r="L772" s="254"/>
      <c r="M772" s="254"/>
      <c r="N772" s="263">
        <f t="shared" ref="N772:T772" si="527">SUM(N773)</f>
        <v>381600000</v>
      </c>
      <c r="O772" s="236">
        <f t="shared" si="475"/>
        <v>100</v>
      </c>
      <c r="P772" s="263">
        <f t="shared" si="527"/>
        <v>381600000</v>
      </c>
      <c r="Q772" s="263">
        <f t="shared" si="527"/>
        <v>0</v>
      </c>
      <c r="R772" s="263">
        <f t="shared" si="527"/>
        <v>0</v>
      </c>
      <c r="S772" s="263">
        <f t="shared" si="527"/>
        <v>0</v>
      </c>
      <c r="T772" s="263">
        <f t="shared" si="527"/>
        <v>0</v>
      </c>
      <c r="U772" s="254"/>
      <c r="V772" s="254"/>
    </row>
    <row r="773" spans="1:22" hidden="1" x14ac:dyDescent="0.25">
      <c r="A773" s="254"/>
      <c r="B773" s="320" t="s">
        <v>533</v>
      </c>
      <c r="C773" s="320" t="s">
        <v>530</v>
      </c>
      <c r="D773" s="321"/>
      <c r="E773" s="322" t="s">
        <v>528</v>
      </c>
      <c r="F773" s="322"/>
      <c r="G773" s="254"/>
      <c r="H773" s="254"/>
      <c r="I773" s="265">
        <v>381600000</v>
      </c>
      <c r="J773" s="254"/>
      <c r="K773" s="254"/>
      <c r="L773" s="254"/>
      <c r="M773" s="254"/>
      <c r="N773" s="265">
        <v>381600000</v>
      </c>
      <c r="O773" s="236">
        <f t="shared" si="475"/>
        <v>100</v>
      </c>
      <c r="P773" s="265">
        <v>381600000</v>
      </c>
      <c r="Q773" s="265"/>
      <c r="R773" s="265"/>
      <c r="S773" s="265"/>
      <c r="T773" s="265"/>
      <c r="U773" s="254"/>
      <c r="V773" s="254"/>
    </row>
    <row r="774" spans="1:22" hidden="1" x14ac:dyDescent="0.25">
      <c r="A774" s="254"/>
      <c r="B774" s="320"/>
      <c r="C774" s="320"/>
      <c r="D774" s="321"/>
      <c r="E774" s="322"/>
      <c r="F774" s="322"/>
      <c r="G774" s="254"/>
      <c r="H774" s="254"/>
      <c r="I774" s="265"/>
      <c r="J774" s="254"/>
      <c r="K774" s="254"/>
      <c r="L774" s="254"/>
      <c r="M774" s="254"/>
      <c r="N774" s="265"/>
      <c r="O774" s="236"/>
      <c r="P774" s="265"/>
      <c r="Q774" s="265"/>
      <c r="R774" s="265"/>
      <c r="S774" s="265"/>
      <c r="T774" s="265"/>
      <c r="U774" s="254"/>
      <c r="V774" s="254"/>
    </row>
    <row r="775" spans="1:22" x14ac:dyDescent="0.25">
      <c r="A775" s="254"/>
      <c r="B775" s="635"/>
      <c r="C775" s="644"/>
      <c r="D775" s="636"/>
      <c r="E775" s="327" t="s">
        <v>19</v>
      </c>
      <c r="F775" s="327"/>
      <c r="G775" s="254"/>
      <c r="H775" s="254"/>
      <c r="I775" s="328">
        <f t="shared" ref="I775:T775" si="528">I56</f>
        <v>2247918603</v>
      </c>
      <c r="J775" s="328">
        <f t="shared" si="528"/>
        <v>0</v>
      </c>
      <c r="K775" s="328">
        <f t="shared" si="528"/>
        <v>0</v>
      </c>
      <c r="L775" s="328">
        <f t="shared" si="528"/>
        <v>0</v>
      </c>
      <c r="M775" s="328">
        <f t="shared" si="528"/>
        <v>0</v>
      </c>
      <c r="N775" s="328">
        <f t="shared" si="528"/>
        <v>2079391595</v>
      </c>
      <c r="O775" s="236">
        <f t="shared" si="475"/>
        <v>92.502975518104208</v>
      </c>
      <c r="P775" s="328">
        <f t="shared" si="528"/>
        <v>971185595</v>
      </c>
      <c r="Q775" s="328">
        <f t="shared" si="528"/>
        <v>761545292</v>
      </c>
      <c r="R775" s="328">
        <f t="shared" si="528"/>
        <v>17275375</v>
      </c>
      <c r="S775" s="328">
        <f t="shared" si="528"/>
        <v>77848533</v>
      </c>
      <c r="T775" s="328">
        <f t="shared" si="528"/>
        <v>251536800</v>
      </c>
      <c r="U775" s="254"/>
      <c r="V775" s="254"/>
    </row>
    <row r="776" spans="1:22" hidden="1" x14ac:dyDescent="0.25">
      <c r="A776" s="254"/>
      <c r="B776" s="635" t="s">
        <v>567</v>
      </c>
      <c r="C776" s="635"/>
      <c r="D776" s="636"/>
      <c r="E776" s="329" t="s">
        <v>559</v>
      </c>
      <c r="F776" s="329"/>
      <c r="G776" s="254"/>
      <c r="H776" s="254"/>
      <c r="I776" s="330">
        <f t="shared" ref="I776:T776" si="529">I55-I56</f>
        <v>-140058803</v>
      </c>
      <c r="J776" s="330">
        <f t="shared" si="529"/>
        <v>202850878</v>
      </c>
      <c r="K776" s="330">
        <f t="shared" si="529"/>
        <v>1752951760</v>
      </c>
      <c r="L776" s="330">
        <f t="shared" si="529"/>
        <v>0</v>
      </c>
      <c r="M776" s="330">
        <f t="shared" si="529"/>
        <v>0</v>
      </c>
      <c r="N776" s="330">
        <f t="shared" si="529"/>
        <v>-29646238</v>
      </c>
      <c r="O776" s="330">
        <f t="shared" si="529"/>
        <v>4.7399889807680609</v>
      </c>
      <c r="P776" s="330">
        <f t="shared" si="529"/>
        <v>-19473595</v>
      </c>
      <c r="Q776" s="330">
        <f t="shared" si="529"/>
        <v>20135018</v>
      </c>
      <c r="R776" s="330">
        <f t="shared" si="529"/>
        <v>-431181.11510000005</v>
      </c>
      <c r="S776" s="330">
        <f t="shared" si="529"/>
        <v>-6226533</v>
      </c>
      <c r="T776" s="330">
        <f t="shared" si="529"/>
        <v>-173649800</v>
      </c>
      <c r="U776" s="254"/>
      <c r="V776" s="254"/>
    </row>
    <row r="777" spans="1:22" hidden="1" x14ac:dyDescent="0.25">
      <c r="A777" s="254"/>
      <c r="B777" s="639" t="s">
        <v>926</v>
      </c>
      <c r="C777" s="639"/>
      <c r="D777" s="331">
        <v>6</v>
      </c>
      <c r="E777" s="329" t="s">
        <v>21</v>
      </c>
      <c r="F777" s="329"/>
      <c r="G777" s="254"/>
      <c r="H777" s="254"/>
      <c r="I777" s="330">
        <f>I778-I781</f>
        <v>121038024</v>
      </c>
      <c r="J777" s="254"/>
      <c r="K777" s="254"/>
      <c r="L777" s="254"/>
      <c r="M777" s="254"/>
      <c r="N777" s="330">
        <f>N778-N781</f>
        <v>121038024</v>
      </c>
      <c r="O777" s="330">
        <f t="shared" ref="O777:T777" si="530">O778-O781</f>
        <v>0</v>
      </c>
      <c r="P777" s="330">
        <f t="shared" si="530"/>
        <v>89662150</v>
      </c>
      <c r="Q777" s="330">
        <f t="shared" si="530"/>
        <v>4254881</v>
      </c>
      <c r="R777" s="330">
        <f t="shared" si="530"/>
        <v>594618</v>
      </c>
      <c r="S777" s="330">
        <f t="shared" si="530"/>
        <v>22040800</v>
      </c>
      <c r="T777" s="330">
        <f t="shared" si="530"/>
        <v>4485575</v>
      </c>
      <c r="U777" s="254"/>
      <c r="V777" s="254"/>
    </row>
    <row r="778" spans="1:22" hidden="1" x14ac:dyDescent="0.25">
      <c r="A778" s="254"/>
      <c r="B778" s="320" t="s">
        <v>927</v>
      </c>
      <c r="C778" s="320"/>
      <c r="D778" s="332" t="s">
        <v>564</v>
      </c>
      <c r="E778" s="329" t="s">
        <v>22</v>
      </c>
      <c r="F778" s="329"/>
      <c r="G778" s="254"/>
      <c r="H778" s="254"/>
      <c r="I778" s="330">
        <f>I779+I780</f>
        <v>121038024</v>
      </c>
      <c r="J778" s="254"/>
      <c r="K778" s="254"/>
      <c r="L778" s="254"/>
      <c r="M778" s="254"/>
      <c r="N778" s="330">
        <f>N779+N780</f>
        <v>121038024</v>
      </c>
      <c r="O778" s="330">
        <f t="shared" ref="O778:T778" si="531">O779+O780</f>
        <v>0</v>
      </c>
      <c r="P778" s="330">
        <f t="shared" si="531"/>
        <v>89662150</v>
      </c>
      <c r="Q778" s="330">
        <f t="shared" si="531"/>
        <v>4254881</v>
      </c>
      <c r="R778" s="330">
        <f t="shared" si="531"/>
        <v>594618</v>
      </c>
      <c r="S778" s="330">
        <f t="shared" si="531"/>
        <v>22040800</v>
      </c>
      <c r="T778" s="330">
        <f t="shared" si="531"/>
        <v>4485575</v>
      </c>
      <c r="U778" s="254"/>
      <c r="V778" s="254"/>
    </row>
    <row r="779" spans="1:22" hidden="1" x14ac:dyDescent="0.25">
      <c r="A779" s="254"/>
      <c r="B779" s="320"/>
      <c r="C779" s="320"/>
      <c r="D779" s="333" t="s">
        <v>565</v>
      </c>
      <c r="E779" s="254" t="s">
        <v>560</v>
      </c>
      <c r="F779" s="254"/>
      <c r="G779" s="254"/>
      <c r="H779" s="254"/>
      <c r="I779" s="334">
        <v>121038024</v>
      </c>
      <c r="J779" s="254"/>
      <c r="K779" s="254"/>
      <c r="L779" s="254"/>
      <c r="M779" s="254"/>
      <c r="N779" s="334">
        <v>121038024</v>
      </c>
      <c r="O779" s="254"/>
      <c r="P779" s="334">
        <v>89662150</v>
      </c>
      <c r="Q779" s="334">
        <v>4254881</v>
      </c>
      <c r="R779" s="334">
        <v>594618</v>
      </c>
      <c r="S779" s="334">
        <v>22040800</v>
      </c>
      <c r="T779" s="334">
        <v>4485575</v>
      </c>
      <c r="U779" s="254"/>
      <c r="V779" s="254"/>
    </row>
    <row r="780" spans="1:22" hidden="1" x14ac:dyDescent="0.25">
      <c r="A780" s="254"/>
      <c r="B780" s="320"/>
      <c r="C780" s="320"/>
      <c r="D780" s="333" t="s">
        <v>566</v>
      </c>
      <c r="E780" s="254" t="s">
        <v>561</v>
      </c>
      <c r="F780" s="254"/>
      <c r="G780" s="254"/>
      <c r="H780" s="254"/>
      <c r="I780" s="334"/>
      <c r="J780" s="254"/>
      <c r="K780" s="254"/>
      <c r="L780" s="254"/>
      <c r="M780" s="254"/>
      <c r="N780" s="334"/>
      <c r="O780" s="254"/>
      <c r="P780" s="254"/>
      <c r="Q780" s="254"/>
      <c r="R780" s="254"/>
      <c r="S780" s="254"/>
      <c r="T780" s="254"/>
      <c r="U780" s="254"/>
      <c r="V780" s="254"/>
    </row>
    <row r="781" spans="1:22" hidden="1" x14ac:dyDescent="0.25">
      <c r="A781" s="254"/>
      <c r="B781" s="320"/>
      <c r="C781" s="320"/>
      <c r="D781" s="332" t="s">
        <v>567</v>
      </c>
      <c r="E781" s="329" t="s">
        <v>23</v>
      </c>
      <c r="F781" s="329"/>
      <c r="G781" s="254"/>
      <c r="H781" s="254"/>
      <c r="I781" s="330">
        <f>I782+I783</f>
        <v>0</v>
      </c>
      <c r="J781" s="254"/>
      <c r="K781" s="254"/>
      <c r="L781" s="254"/>
      <c r="M781" s="254"/>
      <c r="N781" s="330">
        <f>N782+N783</f>
        <v>0</v>
      </c>
      <c r="O781" s="330">
        <f t="shared" ref="O781:T781" si="532">O782+O783</f>
        <v>0</v>
      </c>
      <c r="P781" s="330">
        <f t="shared" si="532"/>
        <v>0</v>
      </c>
      <c r="Q781" s="330">
        <f t="shared" si="532"/>
        <v>0</v>
      </c>
      <c r="R781" s="330">
        <f t="shared" si="532"/>
        <v>0</v>
      </c>
      <c r="S781" s="330">
        <f t="shared" si="532"/>
        <v>0</v>
      </c>
      <c r="T781" s="330">
        <f t="shared" si="532"/>
        <v>0</v>
      </c>
      <c r="U781" s="254"/>
      <c r="V781" s="254"/>
    </row>
    <row r="782" spans="1:22" hidden="1" x14ac:dyDescent="0.25">
      <c r="A782" s="254"/>
      <c r="B782" s="320"/>
      <c r="C782" s="320"/>
      <c r="D782" s="333" t="s">
        <v>568</v>
      </c>
      <c r="E782" s="254" t="s">
        <v>562</v>
      </c>
      <c r="F782" s="254"/>
      <c r="G782" s="254"/>
      <c r="H782" s="254"/>
      <c r="I782" s="334"/>
      <c r="J782" s="254"/>
      <c r="K782" s="254"/>
      <c r="L782" s="254"/>
      <c r="M782" s="254"/>
      <c r="N782" s="334"/>
      <c r="O782" s="254"/>
      <c r="P782" s="254"/>
      <c r="Q782" s="254"/>
      <c r="R782" s="254"/>
      <c r="S782" s="254"/>
      <c r="T782" s="254"/>
      <c r="U782" s="254"/>
      <c r="V782" s="254"/>
    </row>
    <row r="783" spans="1:22" hidden="1" x14ac:dyDescent="0.25">
      <c r="A783" s="254"/>
      <c r="B783" s="320"/>
      <c r="C783" s="320"/>
      <c r="D783" s="333" t="s">
        <v>569</v>
      </c>
      <c r="E783" s="254" t="s">
        <v>133</v>
      </c>
      <c r="F783" s="254"/>
      <c r="G783" s="254"/>
      <c r="H783" s="254"/>
      <c r="I783" s="334"/>
      <c r="J783" s="254"/>
      <c r="K783" s="254"/>
      <c r="L783" s="254"/>
      <c r="M783" s="254"/>
      <c r="N783" s="334"/>
      <c r="O783" s="254"/>
      <c r="P783" s="254"/>
      <c r="Q783" s="254"/>
      <c r="R783" s="254"/>
      <c r="S783" s="254"/>
      <c r="T783" s="254"/>
      <c r="U783" s="254"/>
      <c r="V783" s="254"/>
    </row>
    <row r="784" spans="1:22" hidden="1" x14ac:dyDescent="0.25">
      <c r="A784" s="254"/>
      <c r="B784" s="320"/>
      <c r="C784" s="320"/>
      <c r="D784" s="636"/>
      <c r="E784" s="329" t="s">
        <v>563</v>
      </c>
      <c r="F784" s="329"/>
      <c r="G784" s="254"/>
      <c r="H784" s="254"/>
      <c r="I784" s="330">
        <f>I778-I781</f>
        <v>121038024</v>
      </c>
      <c r="J784" s="254"/>
      <c r="K784" s="254"/>
      <c r="L784" s="254"/>
      <c r="M784" s="254"/>
      <c r="N784" s="330">
        <f>N778-N781</f>
        <v>121038024</v>
      </c>
      <c r="O784" s="330">
        <f t="shared" ref="O784:T784" si="533">O778-O781</f>
        <v>0</v>
      </c>
      <c r="P784" s="330">
        <f t="shared" si="533"/>
        <v>89662150</v>
      </c>
      <c r="Q784" s="330">
        <f t="shared" si="533"/>
        <v>4254881</v>
      </c>
      <c r="R784" s="330">
        <f t="shared" si="533"/>
        <v>594618</v>
      </c>
      <c r="S784" s="330">
        <f t="shared" si="533"/>
        <v>22040800</v>
      </c>
      <c r="T784" s="330">
        <f t="shared" si="533"/>
        <v>4485575</v>
      </c>
      <c r="U784" s="254"/>
      <c r="V784" s="254"/>
    </row>
    <row r="785" spans="1:24" ht="15.75" hidden="1" customHeight="1" x14ac:dyDescent="0.25">
      <c r="A785" s="254"/>
      <c r="B785" s="320"/>
      <c r="C785" s="320"/>
      <c r="D785" s="636"/>
      <c r="E785" s="329" t="s">
        <v>24</v>
      </c>
      <c r="F785" s="329"/>
      <c r="G785" s="254"/>
      <c r="H785" s="254"/>
      <c r="I785" s="330"/>
      <c r="J785" s="254"/>
      <c r="K785" s="254"/>
      <c r="L785" s="254"/>
      <c r="M785" s="254"/>
      <c r="N785" s="330"/>
      <c r="O785" s="254"/>
      <c r="P785" s="337">
        <f>P776+P784</f>
        <v>70188555</v>
      </c>
      <c r="Q785" s="337">
        <f t="shared" ref="Q785:T785" si="534">Q776+Q784</f>
        <v>24389899</v>
      </c>
      <c r="R785" s="337">
        <f t="shared" si="534"/>
        <v>163436.88489999995</v>
      </c>
      <c r="S785" s="336">
        <f t="shared" si="534"/>
        <v>15814267</v>
      </c>
      <c r="T785" s="336">
        <f t="shared" si="534"/>
        <v>-169164225</v>
      </c>
      <c r="U785" s="254"/>
      <c r="V785" s="254"/>
      <c r="X785" s="348"/>
    </row>
    <row r="786" spans="1:24" ht="15.75" x14ac:dyDescent="0.3">
      <c r="A786" s="321"/>
      <c r="B786" s="661" t="s">
        <v>567</v>
      </c>
      <c r="C786" s="661"/>
      <c r="D786" s="662"/>
      <c r="E786" s="373" t="s">
        <v>559</v>
      </c>
      <c r="F786" s="626"/>
      <c r="G786" s="367"/>
      <c r="H786" s="367"/>
      <c r="I786" s="627">
        <f>I55-I775</f>
        <v>-140058803</v>
      </c>
      <c r="J786" s="627">
        <f t="shared" ref="J786:N786" si="535">J187-J188</f>
        <v>0</v>
      </c>
      <c r="K786" s="627">
        <f t="shared" si="535"/>
        <v>0</v>
      </c>
      <c r="L786" s="627">
        <f t="shared" si="535"/>
        <v>0</v>
      </c>
      <c r="M786" s="627">
        <f t="shared" si="535"/>
        <v>0</v>
      </c>
      <c r="N786" s="627">
        <f>N187-N188</f>
        <v>5130000</v>
      </c>
      <c r="P786" s="483">
        <v>971185595</v>
      </c>
      <c r="Q786" s="483">
        <v>761545292</v>
      </c>
      <c r="R786" s="483">
        <v>17275375</v>
      </c>
      <c r="S786" s="483">
        <v>77848533</v>
      </c>
      <c r="T786" s="483">
        <f>38590750+149946050+63000000</f>
        <v>251536800</v>
      </c>
      <c r="U786" s="218"/>
      <c r="V786" s="218"/>
    </row>
    <row r="787" spans="1:24" ht="15.75" x14ac:dyDescent="0.3">
      <c r="A787" s="321"/>
      <c r="B787" s="663" t="s">
        <v>926</v>
      </c>
      <c r="C787" s="628">
        <v>6</v>
      </c>
      <c r="D787" s="628"/>
      <c r="E787" s="373" t="s">
        <v>21</v>
      </c>
      <c r="F787" s="626"/>
      <c r="G787" s="367"/>
      <c r="H787" s="367"/>
      <c r="I787" s="627">
        <f>I788-I791</f>
        <v>140058803</v>
      </c>
      <c r="J787" s="367"/>
      <c r="K787" s="367"/>
      <c r="L787" s="367"/>
      <c r="M787" s="367"/>
      <c r="N787" s="627">
        <f>N788-N791</f>
        <v>121038024</v>
      </c>
      <c r="P787" s="459"/>
      <c r="Q787" s="459"/>
      <c r="R787" s="459"/>
      <c r="S787" s="459"/>
      <c r="T787" s="459"/>
    </row>
    <row r="788" spans="1:24" ht="15.75" x14ac:dyDescent="0.3">
      <c r="A788" s="204"/>
      <c r="B788" s="664" t="s">
        <v>927</v>
      </c>
      <c r="C788" s="629" t="s">
        <v>564</v>
      </c>
      <c r="D788" s="629"/>
      <c r="E788" s="373" t="s">
        <v>22</v>
      </c>
      <c r="F788" s="626"/>
      <c r="G788" s="367"/>
      <c r="H788" s="367"/>
      <c r="I788" s="627">
        <f>I789+I790</f>
        <v>140058803</v>
      </c>
      <c r="J788" s="367"/>
      <c r="K788" s="367"/>
      <c r="L788" s="367"/>
      <c r="M788" s="367"/>
      <c r="N788" s="627">
        <f>N789+N790</f>
        <v>121038024</v>
      </c>
      <c r="O788" s="444">
        <f>17958279-N776</f>
        <v>47604517</v>
      </c>
    </row>
    <row r="789" spans="1:24" ht="15.75" x14ac:dyDescent="0.3">
      <c r="A789" s="204"/>
      <c r="B789" s="664"/>
      <c r="C789" s="630" t="s">
        <v>565</v>
      </c>
      <c r="D789" s="630"/>
      <c r="E789" s="367" t="s">
        <v>560</v>
      </c>
      <c r="F789" s="626"/>
      <c r="G789" s="367"/>
      <c r="H789" s="367"/>
      <c r="I789" s="631">
        <v>140058803</v>
      </c>
      <c r="J789" s="367"/>
      <c r="K789" s="367"/>
      <c r="L789" s="367"/>
      <c r="M789" s="367"/>
      <c r="N789" s="631">
        <v>121038024</v>
      </c>
      <c r="R789" s="346" t="s">
        <v>1976</v>
      </c>
      <c r="W789" s="459"/>
    </row>
    <row r="790" spans="1:24" ht="15.75" x14ac:dyDescent="0.3">
      <c r="A790" s="204"/>
      <c r="B790" s="664"/>
      <c r="C790" s="630" t="s">
        <v>566</v>
      </c>
      <c r="D790" s="630"/>
      <c r="E790" s="367" t="s">
        <v>561</v>
      </c>
      <c r="F790" s="626"/>
      <c r="G790" s="367"/>
      <c r="H790" s="367"/>
      <c r="I790" s="631"/>
      <c r="J790" s="367"/>
      <c r="K790" s="367"/>
      <c r="L790" s="367"/>
      <c r="M790" s="367"/>
      <c r="N790" s="631"/>
      <c r="R790" s="346" t="s">
        <v>535</v>
      </c>
    </row>
    <row r="791" spans="1:24" ht="15.75" x14ac:dyDescent="0.3">
      <c r="A791" s="665"/>
      <c r="B791" s="664"/>
      <c r="C791" s="629" t="s">
        <v>567</v>
      </c>
      <c r="D791" s="629"/>
      <c r="E791" s="373" t="s">
        <v>23</v>
      </c>
      <c r="F791" s="626"/>
      <c r="G791" s="367"/>
      <c r="H791" s="367"/>
      <c r="I791" s="627">
        <f>I792+I793</f>
        <v>0</v>
      </c>
      <c r="J791" s="367"/>
      <c r="K791" s="367"/>
      <c r="L791" s="367"/>
      <c r="M791" s="367"/>
      <c r="N791" s="627">
        <f>N792+N793</f>
        <v>0</v>
      </c>
      <c r="R791" s="346"/>
    </row>
    <row r="792" spans="1:24" ht="15.75" x14ac:dyDescent="0.3">
      <c r="A792" s="254"/>
      <c r="B792" s="664"/>
      <c r="C792" s="630" t="s">
        <v>568</v>
      </c>
      <c r="D792" s="630"/>
      <c r="E792" s="367" t="s">
        <v>562</v>
      </c>
      <c r="F792" s="626"/>
      <c r="G792" s="367"/>
      <c r="H792" s="367"/>
      <c r="I792" s="631"/>
      <c r="J792" s="367"/>
      <c r="K792" s="367"/>
      <c r="L792" s="367"/>
      <c r="M792" s="367"/>
      <c r="N792" s="631"/>
      <c r="R792" s="346"/>
    </row>
    <row r="793" spans="1:24" ht="15.75" x14ac:dyDescent="0.3">
      <c r="A793" s="254"/>
      <c r="B793" s="664"/>
      <c r="C793" s="630" t="s">
        <v>569</v>
      </c>
      <c r="D793" s="630"/>
      <c r="E793" s="367" t="s">
        <v>133</v>
      </c>
      <c r="F793" s="626"/>
      <c r="G793" s="367"/>
      <c r="H793" s="367"/>
      <c r="I793" s="631"/>
      <c r="J793" s="367"/>
      <c r="K793" s="367"/>
      <c r="L793" s="367"/>
      <c r="M793" s="367"/>
      <c r="N793" s="631"/>
      <c r="R793" s="346"/>
    </row>
    <row r="794" spans="1:24" ht="15.75" x14ac:dyDescent="0.3">
      <c r="A794" s="254"/>
      <c r="B794" s="664"/>
      <c r="C794" s="664"/>
      <c r="D794" s="662"/>
      <c r="E794" s="373" t="s">
        <v>563</v>
      </c>
      <c r="F794" s="626"/>
      <c r="G794" s="367"/>
      <c r="H794" s="367"/>
      <c r="I794" s="627">
        <f>I787-I791</f>
        <v>140058803</v>
      </c>
      <c r="J794" s="367"/>
      <c r="K794" s="367"/>
      <c r="L794" s="367"/>
      <c r="M794" s="367"/>
      <c r="N794" s="627">
        <f>N788-N791</f>
        <v>121038024</v>
      </c>
      <c r="R794" s="346"/>
    </row>
    <row r="795" spans="1:24" ht="15.75" x14ac:dyDescent="0.3">
      <c r="A795" s="254"/>
      <c r="B795" s="664"/>
      <c r="C795" s="664"/>
      <c r="D795" s="662"/>
      <c r="E795" s="373" t="s">
        <v>24</v>
      </c>
      <c r="F795" s="626"/>
      <c r="G795" s="367"/>
      <c r="H795" s="367"/>
      <c r="I795" s="627">
        <f>I786+I794</f>
        <v>0</v>
      </c>
      <c r="J795" s="367"/>
      <c r="K795" s="367"/>
      <c r="L795" s="367"/>
      <c r="M795" s="367"/>
      <c r="N795" s="632">
        <f>N786+N794</f>
        <v>126168024</v>
      </c>
      <c r="R795" s="346" t="s">
        <v>180</v>
      </c>
    </row>
    <row r="797" spans="1:24" x14ac:dyDescent="0.25">
      <c r="F797" s="346" t="s">
        <v>2033</v>
      </c>
    </row>
    <row r="798" spans="1:24" x14ac:dyDescent="0.25">
      <c r="F798" s="346" t="s">
        <v>535</v>
      </c>
    </row>
    <row r="802" spans="6:6" x14ac:dyDescent="0.25">
      <c r="F802" s="674" t="s">
        <v>2034</v>
      </c>
    </row>
  </sheetData>
  <mergeCells count="14">
    <mergeCell ref="F16:F18"/>
    <mergeCell ref="I16:I18"/>
    <mergeCell ref="D58:E58"/>
    <mergeCell ref="D154:E154"/>
    <mergeCell ref="D184:E184"/>
    <mergeCell ref="A7:V7"/>
    <mergeCell ref="A8:V8"/>
    <mergeCell ref="A9:V9"/>
    <mergeCell ref="A16:A18"/>
    <mergeCell ref="B16:C18"/>
    <mergeCell ref="D16:E18"/>
    <mergeCell ref="L16:N16"/>
    <mergeCell ref="P16:T16"/>
    <mergeCell ref="V16:V18"/>
  </mergeCells>
  <pageMargins left="0.98425196850393704" right="0.59055118110236227" top="0.39370078740157483" bottom="1.1811023622047245" header="0.31496062992125984" footer="0.31496062992125984"/>
  <pageSetup paperSize="5" scale="80"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02"/>
  <sheetViews>
    <sheetView topLeftCell="A302" zoomScale="80" zoomScaleNormal="80" workbookViewId="0">
      <selection activeCell="F334" sqref="F334"/>
    </sheetView>
  </sheetViews>
  <sheetFormatPr defaultRowHeight="15" x14ac:dyDescent="0.25"/>
  <cols>
    <col min="1" max="1" width="4.85546875" style="217" customWidth="1"/>
    <col min="2" max="2" width="7.5703125" style="217" customWidth="1"/>
    <col min="3" max="3" width="7.28515625" style="217" customWidth="1"/>
    <col min="4" max="4" width="3" style="217" customWidth="1"/>
    <col min="5" max="5" width="37.42578125" style="217" customWidth="1"/>
    <col min="6" max="6" width="27.140625" style="217" customWidth="1"/>
    <col min="7" max="7" width="0.28515625" style="217" hidden="1" customWidth="1"/>
    <col min="8" max="8" width="9" style="217" hidden="1" customWidth="1"/>
    <col min="9" max="9" width="18.85546875" style="218" customWidth="1"/>
    <col min="10" max="11" width="3.42578125" style="217" hidden="1" customWidth="1"/>
    <col min="12" max="12" width="7.140625" style="217" hidden="1" customWidth="1"/>
    <col min="13" max="13" width="6.5703125" style="217" hidden="1" customWidth="1"/>
    <col min="14" max="14" width="19" style="218" customWidth="1"/>
    <col min="15" max="15" width="7.7109375" style="217" hidden="1" customWidth="1"/>
    <col min="16" max="16" width="5.140625" style="217" hidden="1" customWidth="1"/>
    <col min="17" max="17" width="6.42578125" style="217" hidden="1" customWidth="1"/>
    <col min="18" max="18" width="11.28515625" style="217" hidden="1" customWidth="1"/>
    <col min="19" max="19" width="12.7109375" style="217" hidden="1" customWidth="1"/>
    <col min="20" max="20" width="15.140625" style="217" hidden="1" customWidth="1"/>
    <col min="21" max="21" width="17.85546875" style="633" customWidth="1"/>
    <col min="22" max="22" width="6.5703125" style="217" customWidth="1"/>
    <col min="23" max="23" width="13.140625" style="217" bestFit="1" customWidth="1"/>
    <col min="24" max="24" width="13.42578125" style="203" bestFit="1" customWidth="1"/>
  </cols>
  <sheetData>
    <row r="1" spans="1:22" x14ac:dyDescent="0.25">
      <c r="F1" s="633"/>
      <c r="K1" s="217" t="s">
        <v>538</v>
      </c>
      <c r="N1" s="684" t="s">
        <v>538</v>
      </c>
      <c r="Q1" s="217" t="s">
        <v>538</v>
      </c>
    </row>
    <row r="2" spans="1:22" ht="16.5" customHeight="1" x14ac:dyDescent="0.25">
      <c r="F2" s="633"/>
      <c r="K2" s="217" t="s">
        <v>536</v>
      </c>
      <c r="N2" s="684" t="s">
        <v>2037</v>
      </c>
      <c r="Q2" s="217" t="s">
        <v>1979</v>
      </c>
    </row>
    <row r="3" spans="1:22" hidden="1" x14ac:dyDescent="0.25">
      <c r="F3" s="633"/>
      <c r="K3" s="217" t="s">
        <v>210</v>
      </c>
      <c r="N3" s="684"/>
      <c r="Q3" s="217" t="s">
        <v>210</v>
      </c>
    </row>
    <row r="4" spans="1:22" x14ac:dyDescent="0.25">
      <c r="F4" s="633"/>
      <c r="K4" s="217" t="s">
        <v>537</v>
      </c>
      <c r="N4" s="684" t="s">
        <v>2038</v>
      </c>
      <c r="Q4" s="217" t="s">
        <v>537</v>
      </c>
    </row>
    <row r="5" spans="1:22" x14ac:dyDescent="0.25">
      <c r="F5" s="633"/>
      <c r="K5" s="217" t="s">
        <v>236</v>
      </c>
      <c r="N5" s="684" t="s">
        <v>1855</v>
      </c>
      <c r="Q5" s="217" t="s">
        <v>1855</v>
      </c>
    </row>
    <row r="6" spans="1:22" ht="12.75" customHeight="1" x14ac:dyDescent="0.25"/>
    <row r="7" spans="1:22" hidden="1" x14ac:dyDescent="0.25">
      <c r="A7" s="607" t="s">
        <v>539</v>
      </c>
      <c r="B7" s="607"/>
      <c r="C7" s="607"/>
      <c r="D7" s="607"/>
      <c r="E7" s="607"/>
      <c r="F7" s="607"/>
      <c r="G7" s="607"/>
      <c r="H7" s="607"/>
      <c r="I7" s="607"/>
      <c r="J7" s="607"/>
      <c r="K7" s="607"/>
      <c r="L7" s="607"/>
      <c r="M7" s="607"/>
      <c r="N7" s="607"/>
      <c r="O7" s="607"/>
      <c r="P7" s="607"/>
      <c r="Q7" s="607"/>
      <c r="R7" s="607"/>
      <c r="S7" s="607"/>
      <c r="T7" s="607"/>
      <c r="U7" s="607"/>
      <c r="V7" s="607"/>
    </row>
    <row r="8" spans="1:22" hidden="1" x14ac:dyDescent="0.25">
      <c r="A8" s="607" t="s">
        <v>930</v>
      </c>
      <c r="B8" s="607"/>
      <c r="C8" s="607"/>
      <c r="D8" s="607"/>
      <c r="E8" s="607"/>
      <c r="F8" s="607"/>
      <c r="G8" s="607"/>
      <c r="H8" s="607"/>
      <c r="I8" s="607"/>
      <c r="J8" s="607"/>
      <c r="K8" s="607"/>
      <c r="L8" s="607"/>
      <c r="M8" s="607"/>
      <c r="N8" s="607"/>
      <c r="O8" s="607"/>
      <c r="P8" s="607"/>
      <c r="Q8" s="607"/>
      <c r="R8" s="607"/>
      <c r="S8" s="607"/>
      <c r="T8" s="607"/>
      <c r="U8" s="607"/>
      <c r="V8" s="607"/>
    </row>
    <row r="9" spans="1:22" hidden="1" x14ac:dyDescent="0.25">
      <c r="A9" s="607" t="s">
        <v>1855</v>
      </c>
      <c r="B9" s="607"/>
      <c r="C9" s="607"/>
      <c r="D9" s="607"/>
      <c r="E9" s="607"/>
      <c r="F9" s="607"/>
      <c r="G9" s="607"/>
      <c r="H9" s="607"/>
      <c r="I9" s="607"/>
      <c r="J9" s="607"/>
      <c r="K9" s="607"/>
      <c r="L9" s="607"/>
      <c r="M9" s="607"/>
      <c r="N9" s="607"/>
      <c r="O9" s="607"/>
      <c r="P9" s="607"/>
      <c r="Q9" s="607"/>
      <c r="R9" s="607"/>
      <c r="S9" s="607"/>
      <c r="T9" s="607"/>
      <c r="U9" s="607"/>
      <c r="V9" s="607"/>
    </row>
    <row r="10" spans="1:22" hidden="1" x14ac:dyDescent="0.25">
      <c r="A10" s="349" t="s">
        <v>540</v>
      </c>
      <c r="B10" s="349"/>
      <c r="C10" s="349"/>
      <c r="D10" s="349" t="s">
        <v>544</v>
      </c>
      <c r="E10" s="349" t="s">
        <v>545</v>
      </c>
      <c r="F10" s="349"/>
      <c r="G10" s="349"/>
      <c r="H10" s="349"/>
      <c r="I10" s="349"/>
      <c r="J10" s="349"/>
      <c r="K10" s="349"/>
      <c r="L10" s="349"/>
      <c r="M10" s="349"/>
      <c r="N10" s="349"/>
      <c r="O10" s="349"/>
      <c r="P10" s="349"/>
      <c r="Q10" s="349"/>
      <c r="R10" s="349"/>
      <c r="S10" s="349"/>
      <c r="T10" s="349"/>
      <c r="U10" s="349"/>
      <c r="V10" s="349"/>
    </row>
    <row r="11" spans="1:22" hidden="1" x14ac:dyDescent="0.25">
      <c r="A11" s="349" t="s">
        <v>541</v>
      </c>
      <c r="B11" s="349"/>
      <c r="C11" s="349"/>
      <c r="D11" s="349" t="s">
        <v>544</v>
      </c>
      <c r="E11" s="349" t="s">
        <v>546</v>
      </c>
      <c r="F11" s="349"/>
      <c r="G11" s="349"/>
      <c r="H11" s="349"/>
      <c r="I11" s="349"/>
      <c r="J11" s="349"/>
      <c r="K11" s="349"/>
      <c r="L11" s="349"/>
      <c r="M11" s="349"/>
      <c r="N11" s="349"/>
      <c r="O11" s="349"/>
      <c r="P11" s="349"/>
      <c r="Q11" s="349"/>
      <c r="R11" s="349"/>
      <c r="S11" s="349"/>
      <c r="T11" s="349"/>
      <c r="U11" s="349"/>
      <c r="V11" s="349"/>
    </row>
    <row r="12" spans="1:22" hidden="1" x14ac:dyDescent="0.25">
      <c r="A12" s="349" t="s">
        <v>542</v>
      </c>
      <c r="B12" s="349"/>
      <c r="C12" s="349"/>
      <c r="D12" s="349" t="s">
        <v>544</v>
      </c>
      <c r="E12" s="349" t="s">
        <v>547</v>
      </c>
      <c r="F12" s="349"/>
      <c r="G12" s="349"/>
      <c r="H12" s="349"/>
      <c r="I12" s="349"/>
      <c r="J12" s="349"/>
      <c r="K12" s="349"/>
      <c r="L12" s="349"/>
      <c r="M12" s="349"/>
      <c r="N12" s="349"/>
      <c r="O12" s="349"/>
      <c r="P12" s="349"/>
      <c r="Q12" s="349"/>
      <c r="R12" s="349"/>
      <c r="S12" s="349"/>
      <c r="T12" s="349"/>
      <c r="U12" s="349"/>
      <c r="V12" s="349"/>
    </row>
    <row r="13" spans="1:22" hidden="1" x14ac:dyDescent="0.25">
      <c r="A13" s="349" t="s">
        <v>543</v>
      </c>
      <c r="B13" s="349"/>
      <c r="C13" s="349"/>
      <c r="D13" s="349" t="s">
        <v>544</v>
      </c>
      <c r="E13" s="349" t="s">
        <v>931</v>
      </c>
      <c r="F13" s="349"/>
      <c r="G13" s="349"/>
      <c r="H13" s="349"/>
      <c r="I13" s="349"/>
      <c r="J13" s="349"/>
      <c r="K13" s="349"/>
      <c r="L13" s="349"/>
      <c r="M13" s="349"/>
      <c r="N13" s="349"/>
      <c r="O13" s="349"/>
      <c r="P13" s="349"/>
      <c r="Q13" s="349"/>
      <c r="R13" s="349"/>
      <c r="S13" s="349"/>
      <c r="T13" s="349"/>
      <c r="U13" s="349"/>
      <c r="V13" s="349"/>
    </row>
    <row r="14" spans="1:22" hidden="1" x14ac:dyDescent="0.25">
      <c r="A14" s="219" t="s">
        <v>842</v>
      </c>
      <c r="B14" s="219"/>
      <c r="C14" s="219"/>
      <c r="D14" s="219" t="s">
        <v>544</v>
      </c>
      <c r="E14" s="219" t="s">
        <v>1978</v>
      </c>
      <c r="F14" s="219"/>
      <c r="G14" s="219"/>
      <c r="H14" s="219"/>
      <c r="I14" s="219"/>
      <c r="J14" s="219"/>
      <c r="K14" s="219"/>
      <c r="L14" s="219"/>
      <c r="M14" s="219"/>
      <c r="N14" s="219"/>
      <c r="O14" s="219"/>
      <c r="P14" s="219"/>
      <c r="Q14" s="219"/>
      <c r="R14" s="219"/>
      <c r="S14" s="219"/>
      <c r="T14" s="219"/>
      <c r="U14" s="219"/>
      <c r="V14" s="219"/>
    </row>
    <row r="15" spans="1:22" x14ac:dyDescent="0.25">
      <c r="A15" s="220"/>
      <c r="B15" s="220"/>
      <c r="C15" s="547"/>
      <c r="D15" s="220"/>
      <c r="E15" s="220"/>
      <c r="F15" s="220"/>
      <c r="G15" s="220"/>
      <c r="H15" s="220"/>
      <c r="I15" s="220"/>
      <c r="J15" s="220"/>
      <c r="K15" s="220"/>
      <c r="L15" s="220"/>
      <c r="M15" s="220"/>
      <c r="N15" s="220"/>
      <c r="O15" s="220"/>
      <c r="P15" s="220"/>
      <c r="Q15" s="220"/>
      <c r="R15" s="220"/>
      <c r="S15" s="220"/>
      <c r="T15" s="220"/>
      <c r="U15" s="219"/>
      <c r="V15" s="220"/>
    </row>
    <row r="16" spans="1:22" ht="15" customHeight="1" x14ac:dyDescent="0.25">
      <c r="A16" s="608" t="s">
        <v>246</v>
      </c>
      <c r="B16" s="609" t="s">
        <v>247</v>
      </c>
      <c r="C16" s="609"/>
      <c r="D16" s="610" t="s">
        <v>837</v>
      </c>
      <c r="E16" s="610"/>
      <c r="F16" s="668" t="s">
        <v>548</v>
      </c>
      <c r="G16" s="666" t="s">
        <v>2032</v>
      </c>
      <c r="H16" s="667"/>
      <c r="I16" s="670" t="s">
        <v>2032</v>
      </c>
      <c r="J16" s="222" t="s">
        <v>248</v>
      </c>
      <c r="K16" s="222" t="s">
        <v>248</v>
      </c>
      <c r="L16" s="675" t="s">
        <v>2035</v>
      </c>
      <c r="M16" s="676"/>
      <c r="N16" s="677"/>
      <c r="O16" s="223"/>
      <c r="P16" s="611"/>
      <c r="Q16" s="612"/>
      <c r="R16" s="612"/>
      <c r="S16" s="612"/>
      <c r="T16" s="613"/>
      <c r="U16" s="685" t="s">
        <v>2036</v>
      </c>
      <c r="V16" s="608" t="s">
        <v>249</v>
      </c>
    </row>
    <row r="17" spans="1:22" x14ac:dyDescent="0.25">
      <c r="A17" s="608"/>
      <c r="B17" s="609"/>
      <c r="C17" s="609"/>
      <c r="D17" s="610"/>
      <c r="E17" s="610"/>
      <c r="F17" s="672"/>
      <c r="G17" s="549" t="s">
        <v>550</v>
      </c>
      <c r="H17" s="549" t="s">
        <v>551</v>
      </c>
      <c r="I17" s="673"/>
      <c r="J17" s="224" t="s">
        <v>250</v>
      </c>
      <c r="K17" s="225" t="s">
        <v>251</v>
      </c>
      <c r="L17" s="678"/>
      <c r="M17" s="679"/>
      <c r="N17" s="680"/>
      <c r="O17" s="202"/>
      <c r="P17" s="204"/>
      <c r="Q17" s="204"/>
      <c r="R17" s="204"/>
      <c r="S17" s="204"/>
      <c r="T17" s="204"/>
      <c r="U17" s="685"/>
      <c r="V17" s="608"/>
    </row>
    <row r="18" spans="1:22" x14ac:dyDescent="0.25">
      <c r="A18" s="608"/>
      <c r="B18" s="609"/>
      <c r="C18" s="609"/>
      <c r="D18" s="610"/>
      <c r="E18" s="610"/>
      <c r="F18" s="669"/>
      <c r="G18" s="549"/>
      <c r="H18" s="549"/>
      <c r="I18" s="671"/>
      <c r="J18" s="228" t="s">
        <v>253</v>
      </c>
      <c r="K18" s="227" t="s">
        <v>253</v>
      </c>
      <c r="L18" s="681"/>
      <c r="M18" s="682"/>
      <c r="N18" s="683"/>
      <c r="O18" s="228"/>
      <c r="P18" s="228"/>
      <c r="Q18" s="228"/>
      <c r="R18" s="228"/>
      <c r="S18" s="228"/>
      <c r="T18" s="228"/>
      <c r="U18" s="685"/>
      <c r="V18" s="608"/>
    </row>
    <row r="19" spans="1:22" x14ac:dyDescent="0.25">
      <c r="A19" s="634"/>
      <c r="B19" s="634"/>
      <c r="C19" s="635">
        <v>4</v>
      </c>
      <c r="D19" s="636" t="s">
        <v>1</v>
      </c>
      <c r="E19" s="634"/>
      <c r="F19" s="634"/>
      <c r="G19" s="634"/>
      <c r="H19" s="634"/>
      <c r="I19" s="637"/>
      <c r="J19" s="232"/>
      <c r="K19" s="232"/>
      <c r="L19" s="232"/>
      <c r="M19" s="232"/>
      <c r="N19" s="232"/>
      <c r="O19" s="232"/>
      <c r="P19" s="232"/>
      <c r="Q19" s="232"/>
      <c r="R19" s="232"/>
      <c r="S19" s="232"/>
      <c r="T19" s="232"/>
      <c r="U19" s="637"/>
      <c r="V19" s="634"/>
    </row>
    <row r="20" spans="1:22" x14ac:dyDescent="0.25">
      <c r="A20" s="634"/>
      <c r="B20" s="634"/>
      <c r="C20" s="635" t="s">
        <v>254</v>
      </c>
      <c r="D20" s="634"/>
      <c r="E20" s="636" t="s">
        <v>2</v>
      </c>
      <c r="F20" s="636"/>
      <c r="G20" s="636"/>
      <c r="H20" s="636"/>
      <c r="I20" s="258">
        <f>I21+I25</f>
        <v>61500000</v>
      </c>
      <c r="J20" s="236">
        <f>J21+J25</f>
        <v>110422000</v>
      </c>
      <c r="K20" s="236">
        <f>K21+K25</f>
        <v>0</v>
      </c>
      <c r="L20" s="236"/>
      <c r="M20" s="236"/>
      <c r="N20" s="236">
        <f>N21+N25</f>
        <v>14887000</v>
      </c>
      <c r="O20" s="236">
        <f>N20/I20*100</f>
        <v>24.206504065040651</v>
      </c>
      <c r="P20" s="236">
        <f t="shared" ref="P20:U20" si="0">P21+P25</f>
        <v>0</v>
      </c>
      <c r="Q20" s="236">
        <f t="shared" si="0"/>
        <v>0</v>
      </c>
      <c r="R20" s="236">
        <f t="shared" si="0"/>
        <v>0</v>
      </c>
      <c r="S20" s="236">
        <f t="shared" si="0"/>
        <v>0</v>
      </c>
      <c r="T20" s="236">
        <f t="shared" si="0"/>
        <v>14887000</v>
      </c>
      <c r="U20" s="258">
        <f t="shared" si="0"/>
        <v>46613000</v>
      </c>
      <c r="V20" s="634"/>
    </row>
    <row r="21" spans="1:22" hidden="1" x14ac:dyDescent="0.25">
      <c r="A21" s="638"/>
      <c r="B21" s="638"/>
      <c r="C21" s="639" t="s">
        <v>255</v>
      </c>
      <c r="D21" s="638"/>
      <c r="E21" s="640" t="s">
        <v>256</v>
      </c>
      <c r="F21" s="640"/>
      <c r="G21" s="640"/>
      <c r="H21" s="640"/>
      <c r="I21" s="263">
        <f>SUM(I22:I23)</f>
        <v>4500000</v>
      </c>
      <c r="J21" s="241">
        <f>SUM(J22:J23)</f>
        <v>3022000</v>
      </c>
      <c r="K21" s="241">
        <f>SUM(K22:K23)</f>
        <v>0</v>
      </c>
      <c r="L21" s="241"/>
      <c r="M21" s="241"/>
      <c r="N21" s="241">
        <f>SUM(N22:N23)</f>
        <v>2887000</v>
      </c>
      <c r="O21" s="236">
        <f t="shared" ref="O21:O87" si="1">N21/I21*100</f>
        <v>64.155555555555551</v>
      </c>
      <c r="P21" s="241"/>
      <c r="Q21" s="241"/>
      <c r="R21" s="241"/>
      <c r="S21" s="241"/>
      <c r="T21" s="241">
        <f>SUM(T22:T23)</f>
        <v>2887000</v>
      </c>
      <c r="U21" s="263">
        <f>SUM(U22:U23)</f>
        <v>1613000</v>
      </c>
      <c r="V21" s="638"/>
    </row>
    <row r="22" spans="1:22" hidden="1" x14ac:dyDescent="0.25">
      <c r="A22" s="321"/>
      <c r="B22" s="321"/>
      <c r="C22" s="320" t="s">
        <v>257</v>
      </c>
      <c r="D22" s="321"/>
      <c r="E22" s="322" t="s">
        <v>258</v>
      </c>
      <c r="F22" s="322"/>
      <c r="G22" s="322"/>
      <c r="H22" s="322"/>
      <c r="I22" s="265">
        <v>3500000</v>
      </c>
      <c r="J22" s="245">
        <v>1922000</v>
      </c>
      <c r="K22" s="245">
        <v>0</v>
      </c>
      <c r="L22" s="245"/>
      <c r="M22" s="245"/>
      <c r="N22" s="245">
        <v>1787000</v>
      </c>
      <c r="O22" s="236">
        <f t="shared" si="1"/>
        <v>51.057142857142857</v>
      </c>
      <c r="P22" s="245"/>
      <c r="Q22" s="245"/>
      <c r="R22" s="245"/>
      <c r="S22" s="245"/>
      <c r="T22" s="245">
        <f>N22</f>
        <v>1787000</v>
      </c>
      <c r="U22" s="258">
        <f>I22-N22</f>
        <v>1713000</v>
      </c>
      <c r="V22" s="321"/>
    </row>
    <row r="23" spans="1:22" hidden="1" x14ac:dyDescent="0.25">
      <c r="A23" s="321"/>
      <c r="B23" s="321"/>
      <c r="C23" s="320" t="s">
        <v>259</v>
      </c>
      <c r="D23" s="321"/>
      <c r="E23" s="322" t="s">
        <v>260</v>
      </c>
      <c r="F23" s="322"/>
      <c r="G23" s="322"/>
      <c r="H23" s="322"/>
      <c r="I23" s="265">
        <v>1000000</v>
      </c>
      <c r="J23" s="245">
        <v>1100000</v>
      </c>
      <c r="K23" s="245">
        <v>0</v>
      </c>
      <c r="L23" s="245"/>
      <c r="M23" s="245"/>
      <c r="N23" s="245">
        <v>1100000</v>
      </c>
      <c r="O23" s="236">
        <f t="shared" si="1"/>
        <v>110.00000000000001</v>
      </c>
      <c r="P23" s="245"/>
      <c r="Q23" s="245"/>
      <c r="R23" s="245"/>
      <c r="S23" s="245"/>
      <c r="T23" s="245">
        <f>N23</f>
        <v>1100000</v>
      </c>
      <c r="U23" s="258">
        <f>I23-N23</f>
        <v>-100000</v>
      </c>
      <c r="V23" s="321"/>
    </row>
    <row r="24" spans="1:22" hidden="1" x14ac:dyDescent="0.25">
      <c r="A24" s="321"/>
      <c r="B24" s="321"/>
      <c r="C24" s="320"/>
      <c r="D24" s="321"/>
      <c r="E24" s="322"/>
      <c r="F24" s="322"/>
      <c r="G24" s="322"/>
      <c r="H24" s="322"/>
      <c r="I24" s="265"/>
      <c r="J24" s="245"/>
      <c r="K24" s="245"/>
      <c r="L24" s="245"/>
      <c r="M24" s="245"/>
      <c r="N24" s="245"/>
      <c r="O24" s="236"/>
      <c r="P24" s="245"/>
      <c r="Q24" s="245"/>
      <c r="R24" s="245"/>
      <c r="S24" s="245"/>
      <c r="T24" s="245"/>
      <c r="U24" s="258"/>
      <c r="V24" s="321"/>
    </row>
    <row r="25" spans="1:22" hidden="1" x14ac:dyDescent="0.25">
      <c r="A25" s="638"/>
      <c r="B25" s="638"/>
      <c r="C25" s="639" t="s">
        <v>261</v>
      </c>
      <c r="D25" s="638"/>
      <c r="E25" s="640" t="s">
        <v>262</v>
      </c>
      <c r="F25" s="640"/>
      <c r="G25" s="640"/>
      <c r="H25" s="640"/>
      <c r="I25" s="263">
        <f>SUM(I26:I28)</f>
        <v>57000000</v>
      </c>
      <c r="J25" s="241">
        <f>SUM(J26:J28)</f>
        <v>107400000</v>
      </c>
      <c r="K25" s="241">
        <f>SUM(K26:K28)</f>
        <v>0</v>
      </c>
      <c r="L25" s="241"/>
      <c r="M25" s="241"/>
      <c r="N25" s="241">
        <f>SUM(N26:N28)</f>
        <v>12000000</v>
      </c>
      <c r="O25" s="236">
        <f t="shared" si="1"/>
        <v>21.052631578947366</v>
      </c>
      <c r="P25" s="241"/>
      <c r="Q25" s="241"/>
      <c r="R25" s="241"/>
      <c r="S25" s="241"/>
      <c r="T25" s="241">
        <f>SUM(T26:T28)</f>
        <v>12000000</v>
      </c>
      <c r="U25" s="263">
        <f>SUM(U26:U28)</f>
        <v>45000000</v>
      </c>
      <c r="V25" s="638"/>
    </row>
    <row r="26" spans="1:22" hidden="1" x14ac:dyDescent="0.25">
      <c r="A26" s="321"/>
      <c r="B26" s="321"/>
      <c r="C26" s="320" t="s">
        <v>263</v>
      </c>
      <c r="D26" s="321"/>
      <c r="E26" s="322" t="s">
        <v>264</v>
      </c>
      <c r="F26" s="322"/>
      <c r="G26" s="322"/>
      <c r="H26" s="322"/>
      <c r="I26" s="265">
        <v>45000000</v>
      </c>
      <c r="J26" s="245">
        <f>39900000+26850000</f>
        <v>66750000</v>
      </c>
      <c r="K26" s="245">
        <v>0</v>
      </c>
      <c r="L26" s="245"/>
      <c r="M26" s="245"/>
      <c r="N26" s="245">
        <v>0</v>
      </c>
      <c r="O26" s="236">
        <f t="shared" si="1"/>
        <v>0</v>
      </c>
      <c r="P26" s="245"/>
      <c r="Q26" s="245"/>
      <c r="R26" s="245"/>
      <c r="S26" s="245"/>
      <c r="T26" s="245">
        <f>N26</f>
        <v>0</v>
      </c>
      <c r="U26" s="258">
        <f>I26-N26</f>
        <v>45000000</v>
      </c>
      <c r="V26" s="321"/>
    </row>
    <row r="27" spans="1:22" hidden="1" x14ac:dyDescent="0.25">
      <c r="A27" s="321"/>
      <c r="B27" s="321"/>
      <c r="C27" s="320" t="s">
        <v>265</v>
      </c>
      <c r="D27" s="321"/>
      <c r="E27" s="322" t="s">
        <v>266</v>
      </c>
      <c r="F27" s="322"/>
      <c r="G27" s="322"/>
      <c r="H27" s="322"/>
      <c r="I27" s="265">
        <v>12000000</v>
      </c>
      <c r="J27" s="245">
        <v>40650000</v>
      </c>
      <c r="K27" s="245">
        <v>0</v>
      </c>
      <c r="L27" s="245"/>
      <c r="M27" s="245"/>
      <c r="N27" s="245">
        <v>12000000</v>
      </c>
      <c r="O27" s="236">
        <f t="shared" si="1"/>
        <v>100</v>
      </c>
      <c r="P27" s="245"/>
      <c r="Q27" s="245"/>
      <c r="R27" s="245"/>
      <c r="S27" s="245"/>
      <c r="T27" s="245">
        <f>N27</f>
        <v>12000000</v>
      </c>
      <c r="U27" s="258">
        <f>I27-N27</f>
        <v>0</v>
      </c>
      <c r="V27" s="321"/>
    </row>
    <row r="28" spans="1:22" ht="25.5" hidden="1" x14ac:dyDescent="0.25">
      <c r="A28" s="321"/>
      <c r="B28" s="321"/>
      <c r="C28" s="320" t="s">
        <v>267</v>
      </c>
      <c r="D28" s="321"/>
      <c r="E28" s="641" t="s">
        <v>268</v>
      </c>
      <c r="F28" s="641"/>
      <c r="G28" s="322"/>
      <c r="H28" s="322"/>
      <c r="I28" s="265">
        <v>0</v>
      </c>
      <c r="J28" s="245">
        <v>0</v>
      </c>
      <c r="K28" s="245">
        <v>0</v>
      </c>
      <c r="L28" s="245"/>
      <c r="M28" s="245"/>
      <c r="N28" s="245">
        <v>0</v>
      </c>
      <c r="O28" s="236"/>
      <c r="P28" s="245"/>
      <c r="Q28" s="245"/>
      <c r="R28" s="245"/>
      <c r="S28" s="245"/>
      <c r="T28" s="245"/>
      <c r="U28" s="258">
        <f>I28-N28</f>
        <v>0</v>
      </c>
      <c r="V28" s="321"/>
    </row>
    <row r="29" spans="1:22" hidden="1" x14ac:dyDescent="0.25">
      <c r="A29" s="321"/>
      <c r="B29" s="321"/>
      <c r="C29" s="320"/>
      <c r="D29" s="321"/>
      <c r="E29" s="322"/>
      <c r="F29" s="322"/>
      <c r="G29" s="322"/>
      <c r="H29" s="322"/>
      <c r="I29" s="265"/>
      <c r="J29" s="245"/>
      <c r="K29" s="245"/>
      <c r="L29" s="245"/>
      <c r="M29" s="245"/>
      <c r="N29" s="245"/>
      <c r="O29" s="236"/>
      <c r="P29" s="245"/>
      <c r="Q29" s="245"/>
      <c r="R29" s="245"/>
      <c r="S29" s="245"/>
      <c r="T29" s="245"/>
      <c r="U29" s="258"/>
      <c r="V29" s="321"/>
    </row>
    <row r="30" spans="1:22" x14ac:dyDescent="0.25">
      <c r="A30" s="634"/>
      <c r="B30" s="634"/>
      <c r="C30" s="635" t="s">
        <v>269</v>
      </c>
      <c r="D30" s="634"/>
      <c r="E30" s="636" t="s">
        <v>3</v>
      </c>
      <c r="F30" s="636"/>
      <c r="G30" s="636"/>
      <c r="H30" s="636"/>
      <c r="I30" s="258">
        <f>I31+I34+I37+I40+I43</f>
        <v>2027922300</v>
      </c>
      <c r="J30" s="236">
        <f>J31+J34+J37+J40</f>
        <v>92364840</v>
      </c>
      <c r="K30" s="236">
        <f>K31+K34+K37+K40</f>
        <v>1743626760</v>
      </c>
      <c r="L30" s="236"/>
      <c r="M30" s="236"/>
      <c r="N30" s="236">
        <f>N31+N34+N37+N40+N43</f>
        <v>2018014310</v>
      </c>
      <c r="O30" s="236">
        <f t="shared" si="1"/>
        <v>99.511421616104329</v>
      </c>
      <c r="P30" s="236">
        <f t="shared" ref="P30:S30" si="2">P31+P34+P37+P40</f>
        <v>951712000</v>
      </c>
      <c r="Q30" s="236">
        <f t="shared" si="2"/>
        <v>781680310</v>
      </c>
      <c r="R30" s="236">
        <f t="shared" si="2"/>
        <v>0</v>
      </c>
      <c r="S30" s="236">
        <f t="shared" si="2"/>
        <v>71622000</v>
      </c>
      <c r="T30" s="236">
        <f>T31+T34+T37+T40</f>
        <v>63000000</v>
      </c>
      <c r="U30" s="258">
        <f>U31+U34+U37+U40</f>
        <v>9907990</v>
      </c>
      <c r="V30" s="634"/>
    </row>
    <row r="31" spans="1:22" hidden="1" x14ac:dyDescent="0.25">
      <c r="A31" s="638"/>
      <c r="B31" s="638"/>
      <c r="C31" s="639" t="s">
        <v>270</v>
      </c>
      <c r="D31" s="638"/>
      <c r="E31" s="640" t="s">
        <v>4</v>
      </c>
      <c r="F31" s="640"/>
      <c r="G31" s="640"/>
      <c r="H31" s="640"/>
      <c r="I31" s="263">
        <f>I32</f>
        <v>951712000</v>
      </c>
      <c r="J31" s="241">
        <f>J32</f>
        <v>0</v>
      </c>
      <c r="K31" s="241">
        <f>K32</f>
        <v>944049000</v>
      </c>
      <c r="L31" s="241"/>
      <c r="M31" s="241"/>
      <c r="N31" s="241">
        <f>N32</f>
        <v>951712000</v>
      </c>
      <c r="O31" s="236">
        <f t="shared" si="1"/>
        <v>100</v>
      </c>
      <c r="P31" s="241">
        <f>P32</f>
        <v>951712000</v>
      </c>
      <c r="Q31" s="241"/>
      <c r="R31" s="241"/>
      <c r="S31" s="241"/>
      <c r="T31" s="241"/>
      <c r="U31" s="263">
        <f>U32</f>
        <v>0</v>
      </c>
      <c r="V31" s="638"/>
    </row>
    <row r="32" spans="1:22" hidden="1" x14ac:dyDescent="0.25">
      <c r="A32" s="321"/>
      <c r="B32" s="321"/>
      <c r="C32" s="320" t="s">
        <v>271</v>
      </c>
      <c r="D32" s="321"/>
      <c r="E32" s="322" t="s">
        <v>4</v>
      </c>
      <c r="F32" s="322"/>
      <c r="G32" s="322"/>
      <c r="H32" s="322"/>
      <c r="I32" s="265">
        <v>951712000</v>
      </c>
      <c r="J32" s="245">
        <v>0</v>
      </c>
      <c r="K32" s="245">
        <v>944049000</v>
      </c>
      <c r="L32" s="245"/>
      <c r="M32" s="245"/>
      <c r="N32" s="245">
        <v>951712000</v>
      </c>
      <c r="O32" s="236">
        <f t="shared" si="1"/>
        <v>100</v>
      </c>
      <c r="P32" s="245">
        <f>N32</f>
        <v>951712000</v>
      </c>
      <c r="Q32" s="245"/>
      <c r="R32" s="245"/>
      <c r="S32" s="245"/>
      <c r="T32" s="245"/>
      <c r="U32" s="258">
        <f>I32-N32</f>
        <v>0</v>
      </c>
      <c r="V32" s="321"/>
    </row>
    <row r="33" spans="1:22" hidden="1" x14ac:dyDescent="0.25">
      <c r="A33" s="321"/>
      <c r="B33" s="321"/>
      <c r="C33" s="320"/>
      <c r="D33" s="321"/>
      <c r="E33" s="322"/>
      <c r="F33" s="322"/>
      <c r="G33" s="322"/>
      <c r="H33" s="322"/>
      <c r="I33" s="265"/>
      <c r="J33" s="245"/>
      <c r="K33" s="245"/>
      <c r="L33" s="245"/>
      <c r="M33" s="245"/>
      <c r="N33" s="245"/>
      <c r="O33" s="236"/>
      <c r="P33" s="245"/>
      <c r="Q33" s="245"/>
      <c r="R33" s="245"/>
      <c r="S33" s="245"/>
      <c r="T33" s="245"/>
      <c r="U33" s="258"/>
      <c r="V33" s="321"/>
    </row>
    <row r="34" spans="1:22" hidden="1" x14ac:dyDescent="0.25">
      <c r="A34" s="638"/>
      <c r="B34" s="638"/>
      <c r="C34" s="639" t="s">
        <v>272</v>
      </c>
      <c r="D34" s="638"/>
      <c r="E34" s="640" t="s">
        <v>273</v>
      </c>
      <c r="F34" s="640"/>
      <c r="G34" s="640"/>
      <c r="H34" s="640"/>
      <c r="I34" s="263">
        <f>I35</f>
        <v>66202800</v>
      </c>
      <c r="J34" s="241">
        <f>J35</f>
        <v>28300600</v>
      </c>
      <c r="K34" s="241">
        <f>K35</f>
        <v>25098200</v>
      </c>
      <c r="L34" s="241"/>
      <c r="M34" s="241"/>
      <c r="N34" s="241">
        <f>N35</f>
        <v>71622000</v>
      </c>
      <c r="O34" s="236">
        <f t="shared" si="1"/>
        <v>108.18575649368304</v>
      </c>
      <c r="P34" s="241"/>
      <c r="Q34" s="241"/>
      <c r="R34" s="241"/>
      <c r="S34" s="241">
        <f>S35</f>
        <v>71622000</v>
      </c>
      <c r="T34" s="241"/>
      <c r="U34" s="263">
        <f>U35</f>
        <v>-5419200</v>
      </c>
      <c r="V34" s="638"/>
    </row>
    <row r="35" spans="1:22" ht="25.5" hidden="1" x14ac:dyDescent="0.25">
      <c r="A35" s="321"/>
      <c r="B35" s="321"/>
      <c r="C35" s="320" t="s">
        <v>274</v>
      </c>
      <c r="D35" s="321"/>
      <c r="E35" s="641" t="s">
        <v>275</v>
      </c>
      <c r="F35" s="641"/>
      <c r="G35" s="322"/>
      <c r="H35" s="322"/>
      <c r="I35" s="265">
        <v>66202800</v>
      </c>
      <c r="J35" s="245">
        <f>19953050+4173450+780100+3394000</f>
        <v>28300600</v>
      </c>
      <c r="K35" s="245">
        <v>25098200</v>
      </c>
      <c r="L35" s="245"/>
      <c r="M35" s="245"/>
      <c r="N35" s="245">
        <f>'Laporan Realisasi APBDes'!F12</f>
        <v>71622000</v>
      </c>
      <c r="O35" s="236">
        <f t="shared" si="1"/>
        <v>108.18575649368304</v>
      </c>
      <c r="P35" s="245"/>
      <c r="Q35" s="245"/>
      <c r="R35" s="245"/>
      <c r="S35" s="245">
        <f>N35</f>
        <v>71622000</v>
      </c>
      <c r="T35" s="245"/>
      <c r="U35" s="258">
        <f>I35-N35</f>
        <v>-5419200</v>
      </c>
      <c r="V35" s="321"/>
    </row>
    <row r="36" spans="1:22" hidden="1" x14ac:dyDescent="0.25">
      <c r="A36" s="321"/>
      <c r="B36" s="321"/>
      <c r="C36" s="320"/>
      <c r="D36" s="321"/>
      <c r="E36" s="322"/>
      <c r="F36" s="322"/>
      <c r="G36" s="322"/>
      <c r="H36" s="322"/>
      <c r="I36" s="265"/>
      <c r="J36" s="245"/>
      <c r="K36" s="245"/>
      <c r="L36" s="245"/>
      <c r="M36" s="245"/>
      <c r="N36" s="245"/>
      <c r="O36" s="236"/>
      <c r="P36" s="245"/>
      <c r="Q36" s="245"/>
      <c r="R36" s="245"/>
      <c r="S36" s="245"/>
      <c r="T36" s="245"/>
      <c r="U36" s="258"/>
      <c r="V36" s="321"/>
    </row>
    <row r="37" spans="1:22" hidden="1" x14ac:dyDescent="0.25">
      <c r="A37" s="638"/>
      <c r="B37" s="638"/>
      <c r="C37" s="639" t="s">
        <v>276</v>
      </c>
      <c r="D37" s="638"/>
      <c r="E37" s="640" t="s">
        <v>6</v>
      </c>
      <c r="F37" s="640"/>
      <c r="G37" s="640"/>
      <c r="H37" s="640"/>
      <c r="I37" s="263">
        <f>I38</f>
        <v>787007500</v>
      </c>
      <c r="J37" s="241">
        <f>J38</f>
        <v>64064240</v>
      </c>
      <c r="K37" s="241">
        <f>K38</f>
        <v>704779560</v>
      </c>
      <c r="L37" s="241"/>
      <c r="M37" s="241"/>
      <c r="N37" s="241">
        <f>N38</f>
        <v>781680310</v>
      </c>
      <c r="O37" s="236">
        <f t="shared" si="1"/>
        <v>99.323108102527613</v>
      </c>
      <c r="P37" s="241"/>
      <c r="Q37" s="241">
        <f>Q38</f>
        <v>781680310</v>
      </c>
      <c r="R37" s="241"/>
      <c r="S37" s="241"/>
      <c r="T37" s="241"/>
      <c r="U37" s="263">
        <f>U38</f>
        <v>5327190</v>
      </c>
      <c r="V37" s="638"/>
    </row>
    <row r="38" spans="1:22" hidden="1" x14ac:dyDescent="0.25">
      <c r="A38" s="321"/>
      <c r="B38" s="321"/>
      <c r="C38" s="320" t="s">
        <v>277</v>
      </c>
      <c r="D38" s="321"/>
      <c r="E38" s="322" t="s">
        <v>6</v>
      </c>
      <c r="F38" s="322"/>
      <c r="G38" s="322"/>
      <c r="H38" s="322"/>
      <c r="I38" s="265">
        <v>787007500</v>
      </c>
      <c r="J38" s="245">
        <v>64064240</v>
      </c>
      <c r="K38" s="245">
        <v>704779560</v>
      </c>
      <c r="L38" s="245"/>
      <c r="M38" s="245"/>
      <c r="N38" s="245">
        <f>'Laporan Realisasi APBDes'!F13</f>
        <v>781680310</v>
      </c>
      <c r="O38" s="236">
        <f t="shared" si="1"/>
        <v>99.323108102527613</v>
      </c>
      <c r="P38" s="245"/>
      <c r="Q38" s="245">
        <f>M38+N38</f>
        <v>781680310</v>
      </c>
      <c r="R38" s="245"/>
      <c r="S38" s="245"/>
      <c r="T38" s="245"/>
      <c r="U38" s="258">
        <f>I38-N38</f>
        <v>5327190</v>
      </c>
      <c r="V38" s="321"/>
    </row>
    <row r="39" spans="1:22" hidden="1" x14ac:dyDescent="0.25">
      <c r="A39" s="321"/>
      <c r="B39" s="321"/>
      <c r="C39" s="320"/>
      <c r="D39" s="321"/>
      <c r="E39" s="322"/>
      <c r="F39" s="322"/>
      <c r="G39" s="322"/>
      <c r="H39" s="322"/>
      <c r="I39" s="265"/>
      <c r="J39" s="245"/>
      <c r="K39" s="245"/>
      <c r="L39" s="245"/>
      <c r="M39" s="245"/>
      <c r="N39" s="245"/>
      <c r="O39" s="236"/>
      <c r="P39" s="245"/>
      <c r="Q39" s="245"/>
      <c r="R39" s="245"/>
      <c r="S39" s="245"/>
      <c r="T39" s="245"/>
      <c r="U39" s="258"/>
      <c r="V39" s="321"/>
    </row>
    <row r="40" spans="1:22" hidden="1" x14ac:dyDescent="0.25">
      <c r="A40" s="638"/>
      <c r="B40" s="638"/>
      <c r="C40" s="639" t="s">
        <v>844</v>
      </c>
      <c r="D40" s="638"/>
      <c r="E40" s="640" t="s">
        <v>845</v>
      </c>
      <c r="F40" s="640"/>
      <c r="G40" s="640"/>
      <c r="H40" s="640"/>
      <c r="I40" s="263">
        <f>I41</f>
        <v>73000000</v>
      </c>
      <c r="J40" s="241">
        <f>J41</f>
        <v>0</v>
      </c>
      <c r="K40" s="241">
        <f>K41</f>
        <v>69700000</v>
      </c>
      <c r="L40" s="241"/>
      <c r="M40" s="241"/>
      <c r="N40" s="241">
        <f>N41</f>
        <v>63000000</v>
      </c>
      <c r="O40" s="236">
        <f t="shared" si="1"/>
        <v>86.301369863013704</v>
      </c>
      <c r="P40" s="241"/>
      <c r="Q40" s="241"/>
      <c r="R40" s="241"/>
      <c r="S40" s="241"/>
      <c r="T40" s="241">
        <f>T41</f>
        <v>63000000</v>
      </c>
      <c r="U40" s="263">
        <f>U41</f>
        <v>10000000</v>
      </c>
      <c r="V40" s="638"/>
    </row>
    <row r="41" spans="1:22" ht="25.5" hidden="1" x14ac:dyDescent="0.25">
      <c r="A41" s="321"/>
      <c r="B41" s="321"/>
      <c r="C41" s="320" t="s">
        <v>846</v>
      </c>
      <c r="D41" s="321"/>
      <c r="E41" s="641" t="s">
        <v>847</v>
      </c>
      <c r="F41" s="641"/>
      <c r="G41" s="322"/>
      <c r="H41" s="322"/>
      <c r="I41" s="265">
        <v>73000000</v>
      </c>
      <c r="J41" s="245">
        <v>0</v>
      </c>
      <c r="K41" s="245">
        <f>75000000-5300000</f>
        <v>69700000</v>
      </c>
      <c r="L41" s="245"/>
      <c r="M41" s="245"/>
      <c r="N41" s="245">
        <v>63000000</v>
      </c>
      <c r="O41" s="236">
        <f t="shared" si="1"/>
        <v>86.301369863013704</v>
      </c>
      <c r="P41" s="245"/>
      <c r="Q41" s="245"/>
      <c r="R41" s="245"/>
      <c r="S41" s="245"/>
      <c r="T41" s="245">
        <f>N41</f>
        <v>63000000</v>
      </c>
      <c r="U41" s="258">
        <f>I41-N41</f>
        <v>10000000</v>
      </c>
      <c r="V41" s="321"/>
    </row>
    <row r="42" spans="1:22" hidden="1" x14ac:dyDescent="0.25">
      <c r="A42" s="321"/>
      <c r="B42" s="321"/>
      <c r="C42" s="320"/>
      <c r="D42" s="321"/>
      <c r="E42" s="322"/>
      <c r="F42" s="322"/>
      <c r="G42" s="322"/>
      <c r="H42" s="322"/>
      <c r="I42" s="265"/>
      <c r="J42" s="245"/>
      <c r="K42" s="245"/>
      <c r="L42" s="245"/>
      <c r="M42" s="245"/>
      <c r="N42" s="245"/>
      <c r="O42" s="236"/>
      <c r="P42" s="245"/>
      <c r="Q42" s="245"/>
      <c r="R42" s="245"/>
      <c r="S42" s="245"/>
      <c r="T42" s="245"/>
      <c r="U42" s="258"/>
      <c r="V42" s="321"/>
    </row>
    <row r="43" spans="1:22" hidden="1" x14ac:dyDescent="0.25">
      <c r="A43" s="638"/>
      <c r="B43" s="638"/>
      <c r="C43" s="639" t="s">
        <v>844</v>
      </c>
      <c r="D43" s="638"/>
      <c r="E43" s="640" t="s">
        <v>8</v>
      </c>
      <c r="F43" s="640"/>
      <c r="G43" s="640"/>
      <c r="H43" s="640"/>
      <c r="I43" s="263">
        <f>I44</f>
        <v>150000000</v>
      </c>
      <c r="J43" s="241">
        <f>J44</f>
        <v>0</v>
      </c>
      <c r="K43" s="241">
        <f>K44</f>
        <v>69700000</v>
      </c>
      <c r="L43" s="241"/>
      <c r="M43" s="241"/>
      <c r="N43" s="241">
        <f>N44</f>
        <v>150000000</v>
      </c>
      <c r="O43" s="236">
        <f t="shared" ref="O43:O44" si="3">N43/I43*100</f>
        <v>100</v>
      </c>
      <c r="P43" s="241"/>
      <c r="Q43" s="241"/>
      <c r="R43" s="241"/>
      <c r="S43" s="241"/>
      <c r="T43" s="241">
        <f>T44</f>
        <v>150000000</v>
      </c>
      <c r="U43" s="263">
        <f>U44</f>
        <v>0</v>
      </c>
      <c r="V43" s="638"/>
    </row>
    <row r="44" spans="1:22" hidden="1" x14ac:dyDescent="0.25">
      <c r="A44" s="321"/>
      <c r="B44" s="321"/>
      <c r="C44" s="320" t="s">
        <v>1871</v>
      </c>
      <c r="D44" s="321"/>
      <c r="E44" s="641" t="s">
        <v>1872</v>
      </c>
      <c r="F44" s="641"/>
      <c r="G44" s="322"/>
      <c r="H44" s="322"/>
      <c r="I44" s="265">
        <v>150000000</v>
      </c>
      <c r="J44" s="245">
        <v>0</v>
      </c>
      <c r="K44" s="245">
        <f>75000000-5300000</f>
        <v>69700000</v>
      </c>
      <c r="L44" s="245"/>
      <c r="M44" s="245"/>
      <c r="N44" s="245">
        <v>150000000</v>
      </c>
      <c r="O44" s="236">
        <f t="shared" si="3"/>
        <v>100</v>
      </c>
      <c r="P44" s="245"/>
      <c r="Q44" s="245"/>
      <c r="R44" s="245"/>
      <c r="S44" s="245"/>
      <c r="T44" s="245">
        <f>N44</f>
        <v>150000000</v>
      </c>
      <c r="U44" s="258">
        <f>I44-N44</f>
        <v>0</v>
      </c>
      <c r="V44" s="321"/>
    </row>
    <row r="45" spans="1:22" hidden="1" x14ac:dyDescent="0.25">
      <c r="A45" s="321"/>
      <c r="B45" s="321"/>
      <c r="C45" s="320"/>
      <c r="D45" s="321"/>
      <c r="E45" s="322"/>
      <c r="F45" s="322"/>
      <c r="G45" s="322"/>
      <c r="H45" s="322"/>
      <c r="I45" s="265"/>
      <c r="J45" s="245"/>
      <c r="K45" s="245"/>
      <c r="L45" s="245"/>
      <c r="M45" s="245"/>
      <c r="N45" s="245"/>
      <c r="O45" s="236"/>
      <c r="P45" s="245"/>
      <c r="Q45" s="245"/>
      <c r="R45" s="245"/>
      <c r="S45" s="245"/>
      <c r="T45" s="245"/>
      <c r="U45" s="258"/>
      <c r="V45" s="321"/>
    </row>
    <row r="46" spans="1:22" x14ac:dyDescent="0.25">
      <c r="A46" s="634"/>
      <c r="B46" s="634"/>
      <c r="C46" s="635" t="s">
        <v>278</v>
      </c>
      <c r="D46" s="634"/>
      <c r="E46" s="636" t="s">
        <v>279</v>
      </c>
      <c r="F46" s="636"/>
      <c r="G46" s="636"/>
      <c r="H46" s="636"/>
      <c r="I46" s="258">
        <f>I47+I50+I53</f>
        <v>18437500</v>
      </c>
      <c r="J46" s="236">
        <f>J47+J50+J53</f>
        <v>64038</v>
      </c>
      <c r="K46" s="236">
        <f>K47+K50+K53</f>
        <v>9325000</v>
      </c>
      <c r="L46" s="236"/>
      <c r="M46" s="236"/>
      <c r="N46" s="236">
        <f>N47+N50+N53</f>
        <v>16844047</v>
      </c>
      <c r="O46" s="236">
        <f t="shared" si="1"/>
        <v>91.357543050847454</v>
      </c>
      <c r="P46" s="236"/>
      <c r="Q46" s="236"/>
      <c r="R46" s="236">
        <f>R47+R50+R53</f>
        <v>16844193.8849</v>
      </c>
      <c r="S46" s="236"/>
      <c r="T46" s="236"/>
      <c r="U46" s="258">
        <f>U47+U50+U53</f>
        <v>1593453</v>
      </c>
      <c r="V46" s="634"/>
    </row>
    <row r="47" spans="1:22" ht="25.5" hidden="1" x14ac:dyDescent="0.25">
      <c r="A47" s="638"/>
      <c r="B47" s="638"/>
      <c r="C47" s="639" t="s">
        <v>280</v>
      </c>
      <c r="D47" s="638"/>
      <c r="E47" s="642" t="s">
        <v>281</v>
      </c>
      <c r="F47" s="642"/>
      <c r="G47" s="640"/>
      <c r="H47" s="640"/>
      <c r="I47" s="263">
        <f>I48</f>
        <v>14375000</v>
      </c>
      <c r="J47" s="241">
        <f>J48</f>
        <v>0</v>
      </c>
      <c r="K47" s="241">
        <f>K48</f>
        <v>9325000</v>
      </c>
      <c r="L47" s="241"/>
      <c r="M47" s="241"/>
      <c r="N47" s="241">
        <f>N48</f>
        <v>14375000</v>
      </c>
      <c r="O47" s="236">
        <f t="shared" si="1"/>
        <v>100</v>
      </c>
      <c r="P47" s="241"/>
      <c r="Q47" s="241"/>
      <c r="R47" s="241">
        <f>R48</f>
        <v>14375100</v>
      </c>
      <c r="S47" s="241"/>
      <c r="T47" s="241"/>
      <c r="U47" s="263">
        <f>U48</f>
        <v>0</v>
      </c>
      <c r="V47" s="638"/>
    </row>
    <row r="48" spans="1:22" ht="25.5" hidden="1" x14ac:dyDescent="0.25">
      <c r="A48" s="321"/>
      <c r="B48" s="321"/>
      <c r="C48" s="320" t="s">
        <v>282</v>
      </c>
      <c r="D48" s="321"/>
      <c r="E48" s="641" t="s">
        <v>281</v>
      </c>
      <c r="F48" s="641"/>
      <c r="G48" s="322"/>
      <c r="H48" s="322"/>
      <c r="I48" s="265">
        <v>14375000</v>
      </c>
      <c r="J48" s="245">
        <v>0</v>
      </c>
      <c r="K48" s="245">
        <v>9325000</v>
      </c>
      <c r="L48" s="245"/>
      <c r="M48" s="245"/>
      <c r="N48" s="245">
        <v>14375000</v>
      </c>
      <c r="O48" s="236">
        <f t="shared" si="1"/>
        <v>100</v>
      </c>
      <c r="P48" s="245"/>
      <c r="Q48" s="245"/>
      <c r="R48" s="245">
        <f>N48+O48</f>
        <v>14375100</v>
      </c>
      <c r="S48" s="245"/>
      <c r="T48" s="245"/>
      <c r="U48" s="258">
        <f>I48-N48</f>
        <v>0</v>
      </c>
      <c r="V48" s="321"/>
    </row>
    <row r="49" spans="1:24" hidden="1" x14ac:dyDescent="0.25">
      <c r="A49" s="321"/>
      <c r="B49" s="321"/>
      <c r="C49" s="320"/>
      <c r="D49" s="321"/>
      <c r="E49" s="322"/>
      <c r="F49" s="322"/>
      <c r="G49" s="322"/>
      <c r="H49" s="322"/>
      <c r="I49" s="265"/>
      <c r="J49" s="245"/>
      <c r="K49" s="245"/>
      <c r="L49" s="245"/>
      <c r="M49" s="245"/>
      <c r="N49" s="245"/>
      <c r="O49" s="236"/>
      <c r="P49" s="245"/>
      <c r="Q49" s="245"/>
      <c r="R49" s="245"/>
      <c r="S49" s="245"/>
      <c r="T49" s="245"/>
      <c r="U49" s="258"/>
      <c r="V49" s="321"/>
    </row>
    <row r="50" spans="1:24" hidden="1" x14ac:dyDescent="0.25">
      <c r="A50" s="638"/>
      <c r="B50" s="638"/>
      <c r="C50" s="639" t="s">
        <v>283</v>
      </c>
      <c r="D50" s="638"/>
      <c r="E50" s="640" t="s">
        <v>137</v>
      </c>
      <c r="F50" s="640"/>
      <c r="G50" s="640"/>
      <c r="H50" s="640"/>
      <c r="I50" s="263">
        <f>I51</f>
        <v>3000000</v>
      </c>
      <c r="J50" s="241">
        <f>J51</f>
        <v>64038</v>
      </c>
      <c r="K50" s="241">
        <f>K51</f>
        <v>0</v>
      </c>
      <c r="L50" s="241"/>
      <c r="M50" s="241"/>
      <c r="N50" s="241">
        <f>N51</f>
        <v>1406547</v>
      </c>
      <c r="O50" s="236">
        <f t="shared" si="1"/>
        <v>46.884900000000002</v>
      </c>
      <c r="P50" s="241"/>
      <c r="Q50" s="241"/>
      <c r="R50" s="241">
        <f>R51</f>
        <v>1406593.8848999999</v>
      </c>
      <c r="S50" s="241"/>
      <c r="T50" s="241"/>
      <c r="U50" s="263">
        <f>U51</f>
        <v>1593453</v>
      </c>
      <c r="V50" s="638"/>
    </row>
    <row r="51" spans="1:24" hidden="1" x14ac:dyDescent="0.25">
      <c r="A51" s="321"/>
      <c r="B51" s="321"/>
      <c r="C51" s="320" t="s">
        <v>284</v>
      </c>
      <c r="D51" s="321"/>
      <c r="E51" s="322" t="s">
        <v>137</v>
      </c>
      <c r="F51" s="322"/>
      <c r="G51" s="322"/>
      <c r="H51" s="322"/>
      <c r="I51" s="265">
        <v>3000000</v>
      </c>
      <c r="J51" s="245">
        <f>88173-6500-17635</f>
        <v>64038</v>
      </c>
      <c r="K51" s="245">
        <f>AM51</f>
        <v>0</v>
      </c>
      <c r="L51" s="245"/>
      <c r="M51" s="245"/>
      <c r="N51" s="245">
        <f>CALK!F126</f>
        <v>1406547</v>
      </c>
      <c r="O51" s="236">
        <f t="shared" si="1"/>
        <v>46.884900000000002</v>
      </c>
      <c r="P51" s="245"/>
      <c r="Q51" s="245"/>
      <c r="R51" s="245">
        <f>N51+O51</f>
        <v>1406593.8848999999</v>
      </c>
      <c r="S51" s="245"/>
      <c r="T51" s="245"/>
      <c r="U51" s="258">
        <f>I51-N51</f>
        <v>1593453</v>
      </c>
      <c r="V51" s="321"/>
    </row>
    <row r="52" spans="1:24" hidden="1" x14ac:dyDescent="0.25">
      <c r="A52" s="321"/>
      <c r="B52" s="321"/>
      <c r="C52" s="320"/>
      <c r="D52" s="321"/>
      <c r="E52" s="322"/>
      <c r="F52" s="322"/>
      <c r="G52" s="322"/>
      <c r="H52" s="322"/>
      <c r="I52" s="265"/>
      <c r="J52" s="245"/>
      <c r="K52" s="245"/>
      <c r="L52" s="245"/>
      <c r="M52" s="245"/>
      <c r="N52" s="245"/>
      <c r="O52" s="236"/>
      <c r="P52" s="245"/>
      <c r="Q52" s="245"/>
      <c r="R52" s="245"/>
      <c r="S52" s="245"/>
      <c r="T52" s="245"/>
      <c r="U52" s="258"/>
      <c r="V52" s="321"/>
    </row>
    <row r="53" spans="1:24" hidden="1" x14ac:dyDescent="0.25">
      <c r="A53" s="638"/>
      <c r="B53" s="638"/>
      <c r="C53" s="639" t="s">
        <v>285</v>
      </c>
      <c r="D53" s="638"/>
      <c r="E53" s="640" t="s">
        <v>286</v>
      </c>
      <c r="F53" s="640"/>
      <c r="G53" s="640"/>
      <c r="H53" s="640"/>
      <c r="I53" s="263">
        <f>I54</f>
        <v>1062500</v>
      </c>
      <c r="J53" s="241">
        <f>J54</f>
        <v>0</v>
      </c>
      <c r="K53" s="241">
        <f>K54</f>
        <v>0</v>
      </c>
      <c r="L53" s="241"/>
      <c r="M53" s="241"/>
      <c r="N53" s="241">
        <f>N54</f>
        <v>1062500</v>
      </c>
      <c r="O53" s="236"/>
      <c r="P53" s="241"/>
      <c r="Q53" s="241"/>
      <c r="R53" s="241">
        <f>R54</f>
        <v>1062500</v>
      </c>
      <c r="S53" s="241"/>
      <c r="T53" s="241"/>
      <c r="U53" s="263">
        <f>U54</f>
        <v>0</v>
      </c>
      <c r="V53" s="638"/>
    </row>
    <row r="54" spans="1:24" hidden="1" x14ac:dyDescent="0.25">
      <c r="A54" s="321"/>
      <c r="B54" s="321"/>
      <c r="C54" s="320" t="s">
        <v>287</v>
      </c>
      <c r="D54" s="321"/>
      <c r="E54" s="322" t="s">
        <v>1799</v>
      </c>
      <c r="F54" s="322"/>
      <c r="G54" s="322"/>
      <c r="H54" s="322"/>
      <c r="I54" s="265">
        <v>1062500</v>
      </c>
      <c r="J54" s="245">
        <v>0</v>
      </c>
      <c r="K54" s="245">
        <v>0</v>
      </c>
      <c r="L54" s="245"/>
      <c r="M54" s="245"/>
      <c r="N54" s="245">
        <f>I54</f>
        <v>1062500</v>
      </c>
      <c r="O54" s="236"/>
      <c r="P54" s="245"/>
      <c r="Q54" s="245"/>
      <c r="R54" s="245">
        <f>N54+O54</f>
        <v>1062500</v>
      </c>
      <c r="S54" s="245"/>
      <c r="T54" s="245"/>
      <c r="U54" s="258">
        <f>I54-N54</f>
        <v>0</v>
      </c>
      <c r="V54" s="321"/>
    </row>
    <row r="55" spans="1:24" ht="22.5" customHeight="1" x14ac:dyDescent="0.25">
      <c r="A55" s="321"/>
      <c r="B55" s="321"/>
      <c r="C55" s="643"/>
      <c r="D55" s="321"/>
      <c r="E55" s="549" t="s">
        <v>10</v>
      </c>
      <c r="F55" s="549"/>
      <c r="G55" s="549"/>
      <c r="H55" s="549"/>
      <c r="I55" s="258">
        <f>I20+I30+I46</f>
        <v>2107859800</v>
      </c>
      <c r="J55" s="250">
        <f>J20+J30+J46</f>
        <v>202850878</v>
      </c>
      <c r="K55" s="250">
        <f>K20+K30+K46</f>
        <v>1752951760</v>
      </c>
      <c r="L55" s="250"/>
      <c r="M55" s="250"/>
      <c r="N55" s="250">
        <f>N20+N30+N46</f>
        <v>2049745357</v>
      </c>
      <c r="O55" s="236">
        <f t="shared" si="1"/>
        <v>97.242964498872269</v>
      </c>
      <c r="P55" s="250">
        <f t="shared" ref="P55:T55" si="4">P20+P30+P46</f>
        <v>951712000</v>
      </c>
      <c r="Q55" s="250">
        <f t="shared" si="4"/>
        <v>781680310</v>
      </c>
      <c r="R55" s="250">
        <f t="shared" si="4"/>
        <v>16844193.8849</v>
      </c>
      <c r="S55" s="250">
        <f t="shared" si="4"/>
        <v>71622000</v>
      </c>
      <c r="T55" s="250">
        <f t="shared" si="4"/>
        <v>77887000</v>
      </c>
      <c r="U55" s="258">
        <f>U20+U30+U46</f>
        <v>58114443</v>
      </c>
      <c r="V55" s="321"/>
    </row>
    <row r="56" spans="1:24" s="633" customFormat="1" ht="19.5" customHeight="1" x14ac:dyDescent="0.2">
      <c r="A56" s="329"/>
      <c r="B56" s="634"/>
      <c r="C56" s="635">
        <v>5</v>
      </c>
      <c r="D56" s="636" t="s">
        <v>14</v>
      </c>
      <c r="E56" s="634"/>
      <c r="F56" s="634"/>
      <c r="G56" s="329"/>
      <c r="H56" s="329"/>
      <c r="I56" s="637">
        <f t="shared" ref="I56:T56" si="5">I57+I286+I486+I617+I762</f>
        <v>2247918603</v>
      </c>
      <c r="J56" s="637">
        <f t="shared" si="5"/>
        <v>0</v>
      </c>
      <c r="K56" s="637">
        <f t="shared" si="5"/>
        <v>0</v>
      </c>
      <c r="L56" s="637">
        <f t="shared" si="5"/>
        <v>0</v>
      </c>
      <c r="M56" s="637">
        <f t="shared" si="5"/>
        <v>0</v>
      </c>
      <c r="N56" s="637">
        <f t="shared" si="5"/>
        <v>2079391595</v>
      </c>
      <c r="O56" s="637">
        <f t="shared" ref="O56:U56" si="6">O57+O286+O486+O617+O762</f>
        <v>649.51203703114163</v>
      </c>
      <c r="P56" s="637">
        <f t="shared" si="6"/>
        <v>971185595</v>
      </c>
      <c r="Q56" s="637">
        <f t="shared" si="6"/>
        <v>761545292</v>
      </c>
      <c r="R56" s="637">
        <f t="shared" si="6"/>
        <v>17275375</v>
      </c>
      <c r="S56" s="637">
        <f t="shared" si="6"/>
        <v>77848533</v>
      </c>
      <c r="T56" s="637">
        <f t="shared" si="6"/>
        <v>251536800</v>
      </c>
      <c r="U56" s="637">
        <f>U57+U286+U486+U617+U762</f>
        <v>168527008</v>
      </c>
      <c r="V56" s="329"/>
      <c r="X56" s="686"/>
    </row>
    <row r="57" spans="1:24" x14ac:dyDescent="0.25">
      <c r="A57" s="254"/>
      <c r="B57" s="635">
        <v>1</v>
      </c>
      <c r="C57" s="644"/>
      <c r="D57" s="636" t="s">
        <v>288</v>
      </c>
      <c r="E57" s="634"/>
      <c r="F57" s="634"/>
      <c r="G57" s="254"/>
      <c r="H57" s="254"/>
      <c r="I57" s="258">
        <f t="shared" ref="I57" si="7">I58+I127+I154+I184+I260</f>
        <v>974018215</v>
      </c>
      <c r="J57" s="254"/>
      <c r="K57" s="254"/>
      <c r="L57" s="254"/>
      <c r="M57" s="254"/>
      <c r="N57" s="258">
        <f t="shared" ref="N57:T57" si="8">N58+N127+N154+N184+N260</f>
        <v>852799450</v>
      </c>
      <c r="O57" s="258">
        <f t="shared" ref="O57:U57" si="9">O58+O127+O154+O184+O260</f>
        <v>286.59976788392589</v>
      </c>
      <c r="P57" s="258">
        <f t="shared" si="9"/>
        <v>4720000</v>
      </c>
      <c r="Q57" s="258">
        <f t="shared" si="9"/>
        <v>747459792</v>
      </c>
      <c r="R57" s="258">
        <f t="shared" si="9"/>
        <v>2900375</v>
      </c>
      <c r="S57" s="258">
        <f t="shared" si="9"/>
        <v>66248533</v>
      </c>
      <c r="T57" s="258">
        <f t="shared" si="9"/>
        <v>31470750</v>
      </c>
      <c r="U57" s="258">
        <f>U58+U127+U154+U184+U260</f>
        <v>121218765</v>
      </c>
      <c r="V57" s="254"/>
    </row>
    <row r="58" spans="1:24" ht="36" customHeight="1" x14ac:dyDescent="0.25">
      <c r="A58" s="254"/>
      <c r="B58" s="635" t="s">
        <v>289</v>
      </c>
      <c r="C58" s="643"/>
      <c r="D58" s="645" t="s">
        <v>290</v>
      </c>
      <c r="E58" s="645"/>
      <c r="F58" s="646"/>
      <c r="G58" s="254"/>
      <c r="H58" s="254"/>
      <c r="I58" s="258">
        <f>I59+I65+I71+I79+I100+I106+I118</f>
        <v>832701049</v>
      </c>
      <c r="J58" s="254"/>
      <c r="K58" s="254"/>
      <c r="L58" s="254"/>
      <c r="M58" s="254"/>
      <c r="N58" s="258">
        <f>N59+N65+N71+N79+N100+N106+N118</f>
        <v>792700042</v>
      </c>
      <c r="O58" s="236">
        <f t="shared" si="1"/>
        <v>95.196234345082459</v>
      </c>
      <c r="P58" s="258">
        <f t="shared" ref="P58:T58" si="10">P59+P65+P71+P79+P100+P106+P118</f>
        <v>0</v>
      </c>
      <c r="Q58" s="258">
        <f t="shared" si="10"/>
        <v>746484792</v>
      </c>
      <c r="R58" s="258">
        <f t="shared" si="10"/>
        <v>1526375</v>
      </c>
      <c r="S58" s="258">
        <f t="shared" si="10"/>
        <v>44688875</v>
      </c>
      <c r="T58" s="258">
        <f t="shared" si="10"/>
        <v>0</v>
      </c>
      <c r="U58" s="336">
        <f>I58-N58</f>
        <v>40001007</v>
      </c>
      <c r="V58" s="254"/>
    </row>
    <row r="59" spans="1:24" ht="27" customHeight="1" x14ac:dyDescent="0.25">
      <c r="A59" s="254"/>
      <c r="B59" s="635" t="s">
        <v>291</v>
      </c>
      <c r="C59" s="643"/>
      <c r="D59" s="321"/>
      <c r="E59" s="646" t="s">
        <v>292</v>
      </c>
      <c r="F59" s="646" t="s">
        <v>1904</v>
      </c>
      <c r="G59" s="254"/>
      <c r="H59" s="254"/>
      <c r="I59" s="258">
        <f t="shared" ref="I59:I60" si="11">I60</f>
        <v>40950000</v>
      </c>
      <c r="J59" s="254"/>
      <c r="K59" s="254"/>
      <c r="L59" s="254"/>
      <c r="M59" s="254"/>
      <c r="N59" s="258">
        <f t="shared" ref="N59:T60" si="12">N60</f>
        <v>40572000</v>
      </c>
      <c r="O59" s="236">
        <f t="shared" si="1"/>
        <v>99.07692307692308</v>
      </c>
      <c r="P59" s="258">
        <f t="shared" si="12"/>
        <v>0</v>
      </c>
      <c r="Q59" s="258">
        <f t="shared" si="12"/>
        <v>40572000</v>
      </c>
      <c r="R59" s="258">
        <f t="shared" si="12"/>
        <v>0</v>
      </c>
      <c r="S59" s="258">
        <f t="shared" si="12"/>
        <v>0</v>
      </c>
      <c r="T59" s="258">
        <f t="shared" si="12"/>
        <v>0</v>
      </c>
      <c r="U59" s="336">
        <f t="shared" ref="U59:U122" si="13">I59-N59</f>
        <v>378000</v>
      </c>
      <c r="V59" s="254"/>
    </row>
    <row r="60" spans="1:24" ht="0.75" hidden="1" customHeight="1" x14ac:dyDescent="0.25">
      <c r="A60" s="254"/>
      <c r="B60" s="635" t="s">
        <v>291</v>
      </c>
      <c r="C60" s="635" t="s">
        <v>293</v>
      </c>
      <c r="D60" s="634"/>
      <c r="E60" s="636" t="s">
        <v>64</v>
      </c>
      <c r="F60" s="636"/>
      <c r="G60" s="254"/>
      <c r="H60" s="254"/>
      <c r="I60" s="258">
        <f t="shared" si="11"/>
        <v>40950000</v>
      </c>
      <c r="J60" s="254"/>
      <c r="K60" s="254"/>
      <c r="L60" s="254"/>
      <c r="M60" s="254"/>
      <c r="N60" s="258">
        <f t="shared" si="12"/>
        <v>40572000</v>
      </c>
      <c r="O60" s="236">
        <f t="shared" si="1"/>
        <v>99.07692307692308</v>
      </c>
      <c r="P60" s="258">
        <f t="shared" si="12"/>
        <v>0</v>
      </c>
      <c r="Q60" s="258">
        <f t="shared" si="12"/>
        <v>40572000</v>
      </c>
      <c r="R60" s="258">
        <f t="shared" si="12"/>
        <v>0</v>
      </c>
      <c r="S60" s="258">
        <f t="shared" si="12"/>
        <v>0</v>
      </c>
      <c r="T60" s="258">
        <f t="shared" si="12"/>
        <v>0</v>
      </c>
      <c r="U60" s="336">
        <f t="shared" si="13"/>
        <v>378000</v>
      </c>
      <c r="V60" s="254"/>
    </row>
    <row r="61" spans="1:24" ht="25.5" hidden="1" x14ac:dyDescent="0.25">
      <c r="A61" s="254"/>
      <c r="B61" s="639" t="s">
        <v>291</v>
      </c>
      <c r="C61" s="639" t="s">
        <v>294</v>
      </c>
      <c r="D61" s="638"/>
      <c r="E61" s="642" t="s">
        <v>140</v>
      </c>
      <c r="F61" s="642"/>
      <c r="G61" s="254"/>
      <c r="H61" s="254"/>
      <c r="I61" s="263">
        <f t="shared" ref="I61" si="14">SUM(I62:I63)</f>
        <v>40950000</v>
      </c>
      <c r="J61" s="254"/>
      <c r="K61" s="254"/>
      <c r="L61" s="254"/>
      <c r="M61" s="254"/>
      <c r="N61" s="263">
        <f t="shared" ref="N61:T61" si="15">SUM(N62:N63)</f>
        <v>40572000</v>
      </c>
      <c r="O61" s="236">
        <f t="shared" si="1"/>
        <v>99.07692307692308</v>
      </c>
      <c r="P61" s="263">
        <f t="shared" si="15"/>
        <v>0</v>
      </c>
      <c r="Q61" s="263">
        <f t="shared" si="15"/>
        <v>40572000</v>
      </c>
      <c r="R61" s="263">
        <f t="shared" si="15"/>
        <v>0</v>
      </c>
      <c r="S61" s="263">
        <f t="shared" si="15"/>
        <v>0</v>
      </c>
      <c r="T61" s="263">
        <f t="shared" si="15"/>
        <v>0</v>
      </c>
      <c r="U61" s="336">
        <f t="shared" si="13"/>
        <v>378000</v>
      </c>
      <c r="V61" s="254"/>
    </row>
    <row r="62" spans="1:24" hidden="1" x14ac:dyDescent="0.25">
      <c r="A62" s="254"/>
      <c r="B62" s="320" t="s">
        <v>291</v>
      </c>
      <c r="C62" s="320" t="s">
        <v>295</v>
      </c>
      <c r="D62" s="321"/>
      <c r="E62" s="322" t="s">
        <v>296</v>
      </c>
      <c r="F62" s="322"/>
      <c r="G62" s="254"/>
      <c r="H62" s="254"/>
      <c r="I62" s="265">
        <v>37800000</v>
      </c>
      <c r="J62" s="254"/>
      <c r="K62" s="254"/>
      <c r="L62" s="254"/>
      <c r="M62" s="254"/>
      <c r="N62" s="265">
        <v>37422000</v>
      </c>
      <c r="O62" s="236">
        <f t="shared" si="1"/>
        <v>99</v>
      </c>
      <c r="P62" s="265"/>
      <c r="Q62" s="265">
        <v>37422000</v>
      </c>
      <c r="R62" s="265"/>
      <c r="S62" s="265"/>
      <c r="T62" s="265"/>
      <c r="U62" s="336">
        <f t="shared" si="13"/>
        <v>378000</v>
      </c>
      <c r="V62" s="254"/>
    </row>
    <row r="63" spans="1:24" hidden="1" x14ac:dyDescent="0.25">
      <c r="A63" s="254"/>
      <c r="B63" s="320" t="s">
        <v>291</v>
      </c>
      <c r="C63" s="320" t="s">
        <v>297</v>
      </c>
      <c r="D63" s="321"/>
      <c r="E63" s="322" t="s">
        <v>298</v>
      </c>
      <c r="F63" s="322"/>
      <c r="G63" s="254"/>
      <c r="H63" s="254"/>
      <c r="I63" s="265">
        <v>3150000</v>
      </c>
      <c r="J63" s="254"/>
      <c r="K63" s="254"/>
      <c r="L63" s="254"/>
      <c r="M63" s="254"/>
      <c r="N63" s="265">
        <v>3150000</v>
      </c>
      <c r="O63" s="236">
        <f t="shared" si="1"/>
        <v>100</v>
      </c>
      <c r="P63" s="265"/>
      <c r="Q63" s="265">
        <v>3150000</v>
      </c>
      <c r="R63" s="265"/>
      <c r="S63" s="265"/>
      <c r="T63" s="265"/>
      <c r="U63" s="336">
        <f t="shared" si="13"/>
        <v>0</v>
      </c>
      <c r="V63" s="254"/>
    </row>
    <row r="64" spans="1:24" hidden="1" x14ac:dyDescent="0.25">
      <c r="A64" s="254"/>
      <c r="B64" s="320"/>
      <c r="C64" s="320"/>
      <c r="D64" s="321"/>
      <c r="E64" s="322"/>
      <c r="F64" s="322"/>
      <c r="G64" s="254"/>
      <c r="H64" s="254"/>
      <c r="I64" s="265"/>
      <c r="J64" s="254"/>
      <c r="K64" s="254"/>
      <c r="L64" s="254"/>
      <c r="M64" s="254"/>
      <c r="N64" s="265"/>
      <c r="O64" s="236"/>
      <c r="P64" s="265"/>
      <c r="Q64" s="265"/>
      <c r="R64" s="265"/>
      <c r="S64" s="265"/>
      <c r="T64" s="265"/>
      <c r="U64" s="336">
        <f t="shared" si="13"/>
        <v>0</v>
      </c>
      <c r="V64" s="254"/>
    </row>
    <row r="65" spans="1:22" ht="22.5" x14ac:dyDescent="0.25">
      <c r="A65" s="254"/>
      <c r="B65" s="635" t="s">
        <v>299</v>
      </c>
      <c r="C65" s="643"/>
      <c r="D65" s="321"/>
      <c r="E65" s="646" t="s">
        <v>300</v>
      </c>
      <c r="F65" s="646" t="s">
        <v>1905</v>
      </c>
      <c r="G65" s="254"/>
      <c r="H65" s="254"/>
      <c r="I65" s="258">
        <f t="shared" ref="I65:I66" si="16">I66</f>
        <v>586980600</v>
      </c>
      <c r="J65" s="254"/>
      <c r="K65" s="254"/>
      <c r="L65" s="254"/>
      <c r="M65" s="254"/>
      <c r="N65" s="258">
        <f t="shared" ref="N65:T66" si="17">N66</f>
        <v>557314410</v>
      </c>
      <c r="O65" s="236">
        <f t="shared" si="1"/>
        <v>94.945967549864505</v>
      </c>
      <c r="P65" s="258">
        <f t="shared" si="17"/>
        <v>0</v>
      </c>
      <c r="Q65" s="258">
        <f t="shared" si="17"/>
        <v>557314410</v>
      </c>
      <c r="R65" s="258">
        <f t="shared" si="17"/>
        <v>0</v>
      </c>
      <c r="S65" s="258">
        <f t="shared" si="17"/>
        <v>0</v>
      </c>
      <c r="T65" s="258">
        <f t="shared" si="17"/>
        <v>0</v>
      </c>
      <c r="U65" s="336">
        <f t="shared" si="13"/>
        <v>29666190</v>
      </c>
      <c r="V65" s="254"/>
    </row>
    <row r="66" spans="1:22" hidden="1" x14ac:dyDescent="0.25">
      <c r="A66" s="254"/>
      <c r="B66" s="635" t="s">
        <v>299</v>
      </c>
      <c r="C66" s="635" t="s">
        <v>293</v>
      </c>
      <c r="D66" s="634"/>
      <c r="E66" s="636" t="s">
        <v>64</v>
      </c>
      <c r="F66" s="636"/>
      <c r="G66" s="254"/>
      <c r="H66" s="254"/>
      <c r="I66" s="258">
        <f t="shared" si="16"/>
        <v>586980600</v>
      </c>
      <c r="J66" s="254"/>
      <c r="K66" s="254"/>
      <c r="L66" s="254"/>
      <c r="M66" s="254"/>
      <c r="N66" s="258">
        <f t="shared" si="17"/>
        <v>557314410</v>
      </c>
      <c r="O66" s="236">
        <f t="shared" si="1"/>
        <v>94.945967549864505</v>
      </c>
      <c r="P66" s="258">
        <f t="shared" si="17"/>
        <v>0</v>
      </c>
      <c r="Q66" s="258">
        <f t="shared" si="17"/>
        <v>557314410</v>
      </c>
      <c r="R66" s="258">
        <f t="shared" si="17"/>
        <v>0</v>
      </c>
      <c r="S66" s="258">
        <f t="shared" si="17"/>
        <v>0</v>
      </c>
      <c r="T66" s="258">
        <f t="shared" si="17"/>
        <v>0</v>
      </c>
      <c r="U66" s="336">
        <f t="shared" si="13"/>
        <v>29666190</v>
      </c>
      <c r="V66" s="254"/>
    </row>
    <row r="67" spans="1:22" ht="25.5" hidden="1" x14ac:dyDescent="0.25">
      <c r="A67" s="254"/>
      <c r="B67" s="639" t="s">
        <v>299</v>
      </c>
      <c r="C67" s="639" t="s">
        <v>301</v>
      </c>
      <c r="D67" s="638"/>
      <c r="E67" s="642" t="s">
        <v>139</v>
      </c>
      <c r="F67" s="642"/>
      <c r="G67" s="254"/>
      <c r="H67" s="254"/>
      <c r="I67" s="263">
        <f t="shared" ref="I67" si="18">SUM(I68:I69)</f>
        <v>586980600</v>
      </c>
      <c r="J67" s="254"/>
      <c r="K67" s="254"/>
      <c r="L67" s="254"/>
      <c r="M67" s="254"/>
      <c r="N67" s="263">
        <f t="shared" ref="N67:T67" si="19">SUM(N68:N69)</f>
        <v>557314410</v>
      </c>
      <c r="O67" s="236">
        <f t="shared" si="1"/>
        <v>94.945967549864505</v>
      </c>
      <c r="P67" s="263">
        <f t="shared" si="19"/>
        <v>0</v>
      </c>
      <c r="Q67" s="263">
        <f t="shared" si="19"/>
        <v>557314410</v>
      </c>
      <c r="R67" s="263">
        <f t="shared" si="19"/>
        <v>0</v>
      </c>
      <c r="S67" s="263">
        <f t="shared" si="19"/>
        <v>0</v>
      </c>
      <c r="T67" s="263">
        <f t="shared" si="19"/>
        <v>0</v>
      </c>
      <c r="U67" s="336">
        <f t="shared" si="13"/>
        <v>29666190</v>
      </c>
      <c r="V67" s="254"/>
    </row>
    <row r="68" spans="1:22" hidden="1" x14ac:dyDescent="0.25">
      <c r="A68" s="254"/>
      <c r="B68" s="320" t="s">
        <v>299</v>
      </c>
      <c r="C68" s="320" t="s">
        <v>302</v>
      </c>
      <c r="D68" s="321"/>
      <c r="E68" s="322" t="s">
        <v>303</v>
      </c>
      <c r="F68" s="322"/>
      <c r="G68" s="254"/>
      <c r="H68" s="254"/>
      <c r="I68" s="265">
        <v>541655400</v>
      </c>
      <c r="J68" s="254"/>
      <c r="K68" s="254"/>
      <c r="L68" s="254"/>
      <c r="M68" s="254"/>
      <c r="N68" s="265">
        <v>514236210</v>
      </c>
      <c r="O68" s="236">
        <f t="shared" si="1"/>
        <v>94.937890400428032</v>
      </c>
      <c r="P68" s="265"/>
      <c r="Q68" s="265">
        <v>514236210</v>
      </c>
      <c r="R68" s="265"/>
      <c r="S68" s="265"/>
      <c r="T68" s="265"/>
      <c r="U68" s="336">
        <f t="shared" si="13"/>
        <v>27419190</v>
      </c>
      <c r="V68" s="254"/>
    </row>
    <row r="69" spans="1:22" hidden="1" x14ac:dyDescent="0.25">
      <c r="A69" s="254"/>
      <c r="B69" s="320" t="s">
        <v>299</v>
      </c>
      <c r="C69" s="320" t="s">
        <v>304</v>
      </c>
      <c r="D69" s="321"/>
      <c r="E69" s="322" t="s">
        <v>305</v>
      </c>
      <c r="F69" s="322"/>
      <c r="G69" s="254"/>
      <c r="H69" s="254"/>
      <c r="I69" s="265">
        <v>45325200</v>
      </c>
      <c r="J69" s="254"/>
      <c r="K69" s="254"/>
      <c r="L69" s="254"/>
      <c r="M69" s="254"/>
      <c r="N69" s="265">
        <v>43078200</v>
      </c>
      <c r="O69" s="236">
        <f t="shared" si="1"/>
        <v>95.042492917847028</v>
      </c>
      <c r="P69" s="265"/>
      <c r="Q69" s="265">
        <v>43078200</v>
      </c>
      <c r="R69" s="265"/>
      <c r="S69" s="265"/>
      <c r="T69" s="265"/>
      <c r="U69" s="336">
        <f t="shared" si="13"/>
        <v>2247000</v>
      </c>
      <c r="V69" s="254"/>
    </row>
    <row r="70" spans="1:22" hidden="1" x14ac:dyDescent="0.25">
      <c r="A70" s="254"/>
      <c r="B70" s="320"/>
      <c r="C70" s="320"/>
      <c r="D70" s="321"/>
      <c r="E70" s="322"/>
      <c r="F70" s="322"/>
      <c r="G70" s="254"/>
      <c r="H70" s="254"/>
      <c r="I70" s="265"/>
      <c r="J70" s="254"/>
      <c r="K70" s="254"/>
      <c r="L70" s="254"/>
      <c r="M70" s="254"/>
      <c r="N70" s="265"/>
      <c r="O70" s="236"/>
      <c r="P70" s="265"/>
      <c r="Q70" s="265"/>
      <c r="R70" s="265"/>
      <c r="S70" s="265"/>
      <c r="T70" s="265"/>
      <c r="U70" s="336">
        <f t="shared" si="13"/>
        <v>0</v>
      </c>
      <c r="V70" s="254"/>
    </row>
    <row r="71" spans="1:22" ht="31.5" customHeight="1" x14ac:dyDescent="0.25">
      <c r="A71" s="254"/>
      <c r="B71" s="635" t="s">
        <v>306</v>
      </c>
      <c r="C71" s="643"/>
      <c r="D71" s="321"/>
      <c r="E71" s="646" t="s">
        <v>307</v>
      </c>
      <c r="F71" s="646" t="s">
        <v>1906</v>
      </c>
      <c r="G71" s="254"/>
      <c r="H71" s="254"/>
      <c r="I71" s="258">
        <f t="shared" ref="I71:I72" si="20">I72</f>
        <v>37128811</v>
      </c>
      <c r="J71" s="254"/>
      <c r="K71" s="254"/>
      <c r="L71" s="254"/>
      <c r="M71" s="254"/>
      <c r="N71" s="258">
        <f t="shared" ref="N71:T72" si="21">N72</f>
        <v>35726667</v>
      </c>
      <c r="O71" s="236">
        <f t="shared" si="1"/>
        <v>96.22356880752254</v>
      </c>
      <c r="P71" s="258">
        <f t="shared" si="21"/>
        <v>0</v>
      </c>
      <c r="Q71" s="258">
        <f t="shared" si="21"/>
        <v>35726667</v>
      </c>
      <c r="R71" s="258">
        <f t="shared" si="21"/>
        <v>0</v>
      </c>
      <c r="S71" s="258">
        <f t="shared" si="21"/>
        <v>0</v>
      </c>
      <c r="T71" s="258">
        <f t="shared" si="21"/>
        <v>0</v>
      </c>
      <c r="U71" s="336">
        <f t="shared" si="13"/>
        <v>1402144</v>
      </c>
      <c r="V71" s="254"/>
    </row>
    <row r="72" spans="1:22" hidden="1" x14ac:dyDescent="0.25">
      <c r="A72" s="254"/>
      <c r="B72" s="635" t="s">
        <v>306</v>
      </c>
      <c r="C72" s="635" t="s">
        <v>293</v>
      </c>
      <c r="D72" s="634"/>
      <c r="E72" s="636" t="s">
        <v>64</v>
      </c>
      <c r="F72" s="636"/>
      <c r="G72" s="254"/>
      <c r="H72" s="254"/>
      <c r="I72" s="258">
        <f t="shared" si="20"/>
        <v>37128811</v>
      </c>
      <c r="J72" s="254"/>
      <c r="K72" s="254"/>
      <c r="L72" s="254"/>
      <c r="M72" s="254"/>
      <c r="N72" s="258">
        <f t="shared" si="21"/>
        <v>35726667</v>
      </c>
      <c r="O72" s="236">
        <f t="shared" si="1"/>
        <v>96.22356880752254</v>
      </c>
      <c r="P72" s="258">
        <f t="shared" si="21"/>
        <v>0</v>
      </c>
      <c r="Q72" s="258">
        <f t="shared" si="21"/>
        <v>35726667</v>
      </c>
      <c r="R72" s="258">
        <f t="shared" si="21"/>
        <v>0</v>
      </c>
      <c r="S72" s="258">
        <f t="shared" si="21"/>
        <v>0</v>
      </c>
      <c r="T72" s="258">
        <f t="shared" si="21"/>
        <v>0</v>
      </c>
      <c r="U72" s="336">
        <f t="shared" si="13"/>
        <v>1402144</v>
      </c>
      <c r="V72" s="254"/>
    </row>
    <row r="73" spans="1:22" ht="25.5" hidden="1" x14ac:dyDescent="0.25">
      <c r="A73" s="254"/>
      <c r="B73" s="639" t="s">
        <v>306</v>
      </c>
      <c r="C73" s="639" t="s">
        <v>308</v>
      </c>
      <c r="D73" s="638"/>
      <c r="E73" s="642" t="s">
        <v>309</v>
      </c>
      <c r="F73" s="642"/>
      <c r="G73" s="254"/>
      <c r="H73" s="254"/>
      <c r="I73" s="263">
        <f t="shared" ref="I73" si="22">SUM(I74:I77)</f>
        <v>37128811</v>
      </c>
      <c r="J73" s="254"/>
      <c r="K73" s="254"/>
      <c r="L73" s="254"/>
      <c r="M73" s="254"/>
      <c r="N73" s="263">
        <f t="shared" ref="N73:T73" si="23">SUM(N74:N77)</f>
        <v>35726667</v>
      </c>
      <c r="O73" s="236">
        <f t="shared" si="1"/>
        <v>96.22356880752254</v>
      </c>
      <c r="P73" s="263">
        <f t="shared" si="23"/>
        <v>0</v>
      </c>
      <c r="Q73" s="263">
        <f t="shared" si="23"/>
        <v>35726667</v>
      </c>
      <c r="R73" s="263">
        <f t="shared" si="23"/>
        <v>0</v>
      </c>
      <c r="S73" s="263">
        <f t="shared" si="23"/>
        <v>0</v>
      </c>
      <c r="T73" s="263">
        <f t="shared" si="23"/>
        <v>0</v>
      </c>
      <c r="U73" s="336">
        <f t="shared" si="13"/>
        <v>1402144</v>
      </c>
      <c r="V73" s="254"/>
    </row>
    <row r="74" spans="1:22" hidden="1" x14ac:dyDescent="0.25">
      <c r="A74" s="254"/>
      <c r="B74" s="320" t="s">
        <v>306</v>
      </c>
      <c r="C74" s="320" t="s">
        <v>310</v>
      </c>
      <c r="D74" s="321"/>
      <c r="E74" s="322" t="s">
        <v>311</v>
      </c>
      <c r="F74" s="322"/>
      <c r="G74" s="254"/>
      <c r="H74" s="254"/>
      <c r="I74" s="265">
        <v>113400</v>
      </c>
      <c r="J74" s="254"/>
      <c r="K74" s="254"/>
      <c r="L74" s="254"/>
      <c r="M74" s="254"/>
      <c r="N74" s="265">
        <v>0</v>
      </c>
      <c r="O74" s="236"/>
      <c r="P74" s="265"/>
      <c r="Q74" s="265">
        <v>0</v>
      </c>
      <c r="R74" s="265"/>
      <c r="S74" s="265"/>
      <c r="T74" s="265"/>
      <c r="U74" s="336">
        <f t="shared" si="13"/>
        <v>113400</v>
      </c>
      <c r="V74" s="254"/>
    </row>
    <row r="75" spans="1:22" hidden="1" x14ac:dyDescent="0.25">
      <c r="A75" s="254"/>
      <c r="B75" s="320" t="s">
        <v>306</v>
      </c>
      <c r="C75" s="320" t="s">
        <v>312</v>
      </c>
      <c r="D75" s="321"/>
      <c r="E75" s="322" t="s">
        <v>313</v>
      </c>
      <c r="F75" s="322"/>
      <c r="G75" s="254"/>
      <c r="H75" s="254"/>
      <c r="I75" s="265">
        <v>970656</v>
      </c>
      <c r="J75" s="254"/>
      <c r="K75" s="254"/>
      <c r="L75" s="254"/>
      <c r="M75" s="254"/>
      <c r="N75" s="265">
        <v>970656</v>
      </c>
      <c r="O75" s="236">
        <f t="shared" si="1"/>
        <v>100</v>
      </c>
      <c r="P75" s="265"/>
      <c r="Q75" s="265">
        <v>970656</v>
      </c>
      <c r="R75" s="265"/>
      <c r="S75" s="265"/>
      <c r="T75" s="265"/>
      <c r="U75" s="336">
        <f t="shared" si="13"/>
        <v>0</v>
      </c>
      <c r="V75" s="254"/>
    </row>
    <row r="76" spans="1:22" hidden="1" x14ac:dyDescent="0.25">
      <c r="A76" s="254"/>
      <c r="B76" s="320" t="s">
        <v>306</v>
      </c>
      <c r="C76" s="320" t="s">
        <v>314</v>
      </c>
      <c r="D76" s="321"/>
      <c r="E76" s="322" t="s">
        <v>315</v>
      </c>
      <c r="F76" s="322"/>
      <c r="G76" s="254"/>
      <c r="H76" s="254"/>
      <c r="I76" s="265">
        <v>2245320</v>
      </c>
      <c r="J76" s="254"/>
      <c r="K76" s="254"/>
      <c r="L76" s="254"/>
      <c r="M76" s="254"/>
      <c r="N76" s="265">
        <v>2358720</v>
      </c>
      <c r="O76" s="236">
        <f t="shared" si="1"/>
        <v>105.05050505050507</v>
      </c>
      <c r="P76" s="265"/>
      <c r="Q76" s="265">
        <v>2358720</v>
      </c>
      <c r="R76" s="265"/>
      <c r="S76" s="265"/>
      <c r="T76" s="265"/>
      <c r="U76" s="336">
        <f t="shared" si="13"/>
        <v>-113400</v>
      </c>
      <c r="V76" s="254"/>
    </row>
    <row r="77" spans="1:22" hidden="1" x14ac:dyDescent="0.25">
      <c r="A77" s="254"/>
      <c r="B77" s="320" t="s">
        <v>306</v>
      </c>
      <c r="C77" s="320" t="s">
        <v>316</v>
      </c>
      <c r="D77" s="321"/>
      <c r="E77" s="641" t="s">
        <v>317</v>
      </c>
      <c r="F77" s="641"/>
      <c r="G77" s="254"/>
      <c r="H77" s="254"/>
      <c r="I77" s="265">
        <v>33799435</v>
      </c>
      <c r="J77" s="254"/>
      <c r="K77" s="254"/>
      <c r="L77" s="254"/>
      <c r="M77" s="254"/>
      <c r="N77" s="265">
        <v>32397291</v>
      </c>
      <c r="O77" s="236">
        <f t="shared" si="1"/>
        <v>95.85157562545055</v>
      </c>
      <c r="P77" s="265"/>
      <c r="Q77" s="265">
        <v>32397291</v>
      </c>
      <c r="R77" s="265"/>
      <c r="S77" s="265"/>
      <c r="T77" s="265"/>
      <c r="U77" s="336">
        <f t="shared" si="13"/>
        <v>1402144</v>
      </c>
      <c r="V77" s="254"/>
    </row>
    <row r="78" spans="1:22" hidden="1" x14ac:dyDescent="0.25">
      <c r="A78" s="254"/>
      <c r="B78" s="320"/>
      <c r="C78" s="320"/>
      <c r="D78" s="321"/>
      <c r="E78" s="322"/>
      <c r="F78" s="322"/>
      <c r="G78" s="254"/>
      <c r="H78" s="254"/>
      <c r="I78" s="265"/>
      <c r="J78" s="254"/>
      <c r="K78" s="254"/>
      <c r="L78" s="254"/>
      <c r="M78" s="254"/>
      <c r="N78" s="265"/>
      <c r="O78" s="236"/>
      <c r="P78" s="265"/>
      <c r="Q78" s="265"/>
      <c r="R78" s="265"/>
      <c r="S78" s="265"/>
      <c r="T78" s="265"/>
      <c r="U78" s="336">
        <f t="shared" si="13"/>
        <v>0</v>
      </c>
      <c r="V78" s="254"/>
    </row>
    <row r="79" spans="1:22" ht="35.25" customHeight="1" x14ac:dyDescent="0.25">
      <c r="A79" s="254"/>
      <c r="B79" s="647" t="s">
        <v>318</v>
      </c>
      <c r="C79" s="643"/>
      <c r="D79" s="321"/>
      <c r="E79" s="646" t="s">
        <v>319</v>
      </c>
      <c r="F79" s="646" t="s">
        <v>1907</v>
      </c>
      <c r="G79" s="254"/>
      <c r="H79" s="254"/>
      <c r="I79" s="258">
        <f t="shared" ref="I79" si="24">I80</f>
        <v>94674549</v>
      </c>
      <c r="J79" s="254"/>
      <c r="K79" s="254"/>
      <c r="L79" s="254"/>
      <c r="M79" s="254"/>
      <c r="N79" s="258">
        <f t="shared" ref="N79:T79" si="25">N80</f>
        <v>86140465</v>
      </c>
      <c r="O79" s="236">
        <f t="shared" si="1"/>
        <v>90.985873088236204</v>
      </c>
      <c r="P79" s="258">
        <f t="shared" si="25"/>
        <v>0</v>
      </c>
      <c r="Q79" s="258">
        <f t="shared" si="25"/>
        <v>42244715</v>
      </c>
      <c r="R79" s="258">
        <f t="shared" si="25"/>
        <v>1526375</v>
      </c>
      <c r="S79" s="258">
        <f t="shared" si="25"/>
        <v>42369375</v>
      </c>
      <c r="T79" s="258">
        <f t="shared" si="25"/>
        <v>0</v>
      </c>
      <c r="U79" s="336">
        <f t="shared" si="13"/>
        <v>8534084</v>
      </c>
      <c r="V79" s="254"/>
    </row>
    <row r="80" spans="1:22" ht="0.75" hidden="1" customHeight="1" x14ac:dyDescent="0.25">
      <c r="A80" s="254"/>
      <c r="B80" s="635" t="s">
        <v>318</v>
      </c>
      <c r="C80" s="635" t="s">
        <v>320</v>
      </c>
      <c r="D80" s="634"/>
      <c r="E80" s="636" t="s">
        <v>65</v>
      </c>
      <c r="F80" s="636"/>
      <c r="G80" s="254"/>
      <c r="H80" s="254"/>
      <c r="I80" s="258">
        <f t="shared" ref="I80" si="26">I81+I87+I90+I93</f>
        <v>94674549</v>
      </c>
      <c r="J80" s="254"/>
      <c r="K80" s="254"/>
      <c r="L80" s="254"/>
      <c r="M80" s="254"/>
      <c r="N80" s="258">
        <f t="shared" ref="N80:T80" si="27">N81+N87+N90+N93</f>
        <v>86140465</v>
      </c>
      <c r="O80" s="236">
        <f t="shared" si="1"/>
        <v>90.985873088236204</v>
      </c>
      <c r="P80" s="258">
        <f t="shared" si="27"/>
        <v>0</v>
      </c>
      <c r="Q80" s="258">
        <f t="shared" si="27"/>
        <v>42244715</v>
      </c>
      <c r="R80" s="258">
        <f t="shared" si="27"/>
        <v>1526375</v>
      </c>
      <c r="S80" s="258">
        <f t="shared" si="27"/>
        <v>42369375</v>
      </c>
      <c r="T80" s="258">
        <f t="shared" si="27"/>
        <v>0</v>
      </c>
      <c r="U80" s="336">
        <f t="shared" si="13"/>
        <v>8534084</v>
      </c>
      <c r="V80" s="254"/>
    </row>
    <row r="81" spans="1:22" hidden="1" x14ac:dyDescent="0.25">
      <c r="A81" s="254"/>
      <c r="B81" s="639" t="s">
        <v>318</v>
      </c>
      <c r="C81" s="639" t="s">
        <v>321</v>
      </c>
      <c r="D81" s="638"/>
      <c r="E81" s="640" t="s">
        <v>322</v>
      </c>
      <c r="F81" s="640"/>
      <c r="G81" s="254"/>
      <c r="H81" s="254"/>
      <c r="I81" s="269">
        <f t="shared" ref="I81" si="28">SUM(I82:I86)</f>
        <v>35824549</v>
      </c>
      <c r="J81" s="254"/>
      <c r="K81" s="254"/>
      <c r="L81" s="254"/>
      <c r="M81" s="254"/>
      <c r="N81" s="269">
        <f t="shared" ref="N81:T81" si="29">SUM(N82:N86)</f>
        <v>34343250</v>
      </c>
      <c r="O81" s="236">
        <f t="shared" si="1"/>
        <v>95.865128685918705</v>
      </c>
      <c r="P81" s="269">
        <f t="shared" si="29"/>
        <v>0</v>
      </c>
      <c r="Q81" s="269">
        <f t="shared" si="29"/>
        <v>17047500</v>
      </c>
      <c r="R81" s="269">
        <f t="shared" si="29"/>
        <v>1526375</v>
      </c>
      <c r="S81" s="269">
        <f t="shared" si="29"/>
        <v>15769375</v>
      </c>
      <c r="T81" s="269">
        <f t="shared" si="29"/>
        <v>0</v>
      </c>
      <c r="U81" s="336">
        <f t="shared" si="13"/>
        <v>1481299</v>
      </c>
      <c r="V81" s="254"/>
    </row>
    <row r="82" spans="1:22" ht="25.5" hidden="1" customHeight="1" x14ac:dyDescent="0.25">
      <c r="A82" s="254"/>
      <c r="B82" s="320" t="s">
        <v>318</v>
      </c>
      <c r="C82" s="320" t="s">
        <v>323</v>
      </c>
      <c r="D82" s="321"/>
      <c r="E82" s="641" t="s">
        <v>324</v>
      </c>
      <c r="F82" s="641"/>
      <c r="G82" s="254"/>
      <c r="H82" s="254"/>
      <c r="I82" s="265">
        <v>6412500</v>
      </c>
      <c r="J82" s="254"/>
      <c r="K82" s="254"/>
      <c r="L82" s="254"/>
      <c r="M82" s="254"/>
      <c r="N82" s="265">
        <v>6412000</v>
      </c>
      <c r="O82" s="236">
        <f t="shared" si="1"/>
        <v>99.992202729044834</v>
      </c>
      <c r="P82" s="265"/>
      <c r="Q82" s="265">
        <v>6000000</v>
      </c>
      <c r="R82" s="265">
        <v>412000</v>
      </c>
      <c r="S82" s="265"/>
      <c r="T82" s="265"/>
      <c r="U82" s="336">
        <f t="shared" si="13"/>
        <v>500</v>
      </c>
      <c r="V82" s="254"/>
    </row>
    <row r="83" spans="1:22" ht="25.5" hidden="1" x14ac:dyDescent="0.25">
      <c r="A83" s="254"/>
      <c r="B83" s="320" t="s">
        <v>318</v>
      </c>
      <c r="C83" s="320" t="s">
        <v>325</v>
      </c>
      <c r="D83" s="321"/>
      <c r="E83" s="641" t="s">
        <v>326</v>
      </c>
      <c r="F83" s="641"/>
      <c r="G83" s="254"/>
      <c r="H83" s="254"/>
      <c r="I83" s="265">
        <v>492268</v>
      </c>
      <c r="J83" s="254"/>
      <c r="K83" s="254"/>
      <c r="L83" s="254"/>
      <c r="M83" s="254"/>
      <c r="N83" s="265">
        <v>490000</v>
      </c>
      <c r="O83" s="236">
        <f t="shared" si="1"/>
        <v>99.539275354075414</v>
      </c>
      <c r="P83" s="265"/>
      <c r="Q83" s="265"/>
      <c r="R83" s="265">
        <f>N83</f>
        <v>490000</v>
      </c>
      <c r="S83" s="265"/>
      <c r="T83" s="265"/>
      <c r="U83" s="336">
        <f t="shared" si="13"/>
        <v>2268</v>
      </c>
      <c r="V83" s="254"/>
    </row>
    <row r="84" spans="1:22" ht="24.75" hidden="1" customHeight="1" x14ac:dyDescent="0.25">
      <c r="A84" s="254"/>
      <c r="B84" s="320" t="s">
        <v>318</v>
      </c>
      <c r="C84" s="320" t="s">
        <v>327</v>
      </c>
      <c r="D84" s="321"/>
      <c r="E84" s="641" t="s">
        <v>328</v>
      </c>
      <c r="F84" s="641"/>
      <c r="G84" s="254"/>
      <c r="H84" s="254"/>
      <c r="I84" s="265">
        <v>3899781</v>
      </c>
      <c r="J84" s="254"/>
      <c r="K84" s="254"/>
      <c r="L84" s="254"/>
      <c r="M84" s="254"/>
      <c r="N84" s="265">
        <v>3899500</v>
      </c>
      <c r="O84" s="236">
        <f t="shared" si="1"/>
        <v>99.992794467176495</v>
      </c>
      <c r="P84" s="265"/>
      <c r="Q84" s="265">
        <f>N84-S84</f>
        <v>3240000</v>
      </c>
      <c r="R84" s="265"/>
      <c r="S84" s="265">
        <v>659500</v>
      </c>
      <c r="T84" s="265"/>
      <c r="U84" s="336">
        <f t="shared" si="13"/>
        <v>281</v>
      </c>
      <c r="V84" s="254"/>
    </row>
    <row r="85" spans="1:22" ht="23.25" hidden="1" customHeight="1" x14ac:dyDescent="0.25">
      <c r="A85" s="254"/>
      <c r="B85" s="320" t="s">
        <v>318</v>
      </c>
      <c r="C85" s="320" t="s">
        <v>329</v>
      </c>
      <c r="D85" s="321"/>
      <c r="E85" s="641" t="s">
        <v>330</v>
      </c>
      <c r="F85" s="641"/>
      <c r="G85" s="254"/>
      <c r="H85" s="254"/>
      <c r="I85" s="265">
        <v>8640000</v>
      </c>
      <c r="J85" s="254"/>
      <c r="K85" s="254"/>
      <c r="L85" s="254"/>
      <c r="M85" s="254"/>
      <c r="N85" s="265">
        <v>7807500</v>
      </c>
      <c r="O85" s="236">
        <f t="shared" si="1"/>
        <v>90.364583333333343</v>
      </c>
      <c r="P85" s="265"/>
      <c r="Q85" s="265">
        <f>N85</f>
        <v>7807500</v>
      </c>
      <c r="R85" s="265"/>
      <c r="S85" s="265"/>
      <c r="T85" s="265"/>
      <c r="U85" s="336">
        <f t="shared" si="13"/>
        <v>832500</v>
      </c>
      <c r="V85" s="254"/>
    </row>
    <row r="86" spans="1:22" hidden="1" x14ac:dyDescent="0.25">
      <c r="A86" s="254"/>
      <c r="B86" s="320" t="s">
        <v>318</v>
      </c>
      <c r="C86" s="320" t="s">
        <v>848</v>
      </c>
      <c r="D86" s="321"/>
      <c r="E86" s="641" t="s">
        <v>849</v>
      </c>
      <c r="F86" s="641"/>
      <c r="G86" s="254"/>
      <c r="H86" s="254"/>
      <c r="I86" s="265">
        <v>16380000</v>
      </c>
      <c r="J86" s="254"/>
      <c r="K86" s="254"/>
      <c r="L86" s="254"/>
      <c r="M86" s="254"/>
      <c r="N86" s="265">
        <v>15734250</v>
      </c>
      <c r="O86" s="236">
        <f t="shared" si="1"/>
        <v>96.057692307692307</v>
      </c>
      <c r="P86" s="265"/>
      <c r="Q86" s="265"/>
      <c r="R86" s="265">
        <v>624375</v>
      </c>
      <c r="S86" s="265">
        <f>N86-R86</f>
        <v>15109875</v>
      </c>
      <c r="T86" s="265"/>
      <c r="U86" s="336">
        <f t="shared" si="13"/>
        <v>645750</v>
      </c>
      <c r="V86" s="254"/>
    </row>
    <row r="87" spans="1:22" hidden="1" x14ac:dyDescent="0.25">
      <c r="A87" s="254"/>
      <c r="B87" s="639" t="s">
        <v>318</v>
      </c>
      <c r="C87" s="639" t="s">
        <v>331</v>
      </c>
      <c r="D87" s="638"/>
      <c r="E87" s="640" t="s">
        <v>79</v>
      </c>
      <c r="F87" s="640"/>
      <c r="G87" s="254"/>
      <c r="H87" s="254"/>
      <c r="I87" s="270">
        <f t="shared" ref="I87" si="30">SUM(I88:I89)</f>
        <v>52100000</v>
      </c>
      <c r="J87" s="254"/>
      <c r="K87" s="254"/>
      <c r="L87" s="254"/>
      <c r="M87" s="254"/>
      <c r="N87" s="270">
        <f t="shared" ref="N87:T87" si="31">SUM(N88:N89)</f>
        <v>47500000</v>
      </c>
      <c r="O87" s="236">
        <f t="shared" si="1"/>
        <v>91.170825335892516</v>
      </c>
      <c r="P87" s="270">
        <f t="shared" si="31"/>
        <v>0</v>
      </c>
      <c r="Q87" s="270">
        <f t="shared" si="31"/>
        <v>20900000</v>
      </c>
      <c r="R87" s="270">
        <f t="shared" si="31"/>
        <v>0</v>
      </c>
      <c r="S87" s="270">
        <f t="shared" si="31"/>
        <v>26600000</v>
      </c>
      <c r="T87" s="270">
        <f t="shared" si="31"/>
        <v>0</v>
      </c>
      <c r="U87" s="336">
        <f t="shared" si="13"/>
        <v>4600000</v>
      </c>
      <c r="V87" s="254"/>
    </row>
    <row r="88" spans="1:22" hidden="1" x14ac:dyDescent="0.25">
      <c r="A88" s="254"/>
      <c r="B88" s="320" t="s">
        <v>318</v>
      </c>
      <c r="C88" s="320" t="s">
        <v>332</v>
      </c>
      <c r="D88" s="321"/>
      <c r="E88" s="641" t="s">
        <v>333</v>
      </c>
      <c r="F88" s="641"/>
      <c r="G88" s="254"/>
      <c r="H88" s="254"/>
      <c r="I88" s="265">
        <v>23100000</v>
      </c>
      <c r="J88" s="254"/>
      <c r="K88" s="254"/>
      <c r="L88" s="254"/>
      <c r="M88" s="254"/>
      <c r="N88" s="265">
        <v>20900000</v>
      </c>
      <c r="O88" s="236">
        <f t="shared" ref="O88:O152" si="32">N88/I88*100</f>
        <v>90.476190476190482</v>
      </c>
      <c r="P88" s="265"/>
      <c r="Q88" s="265">
        <f>N88</f>
        <v>20900000</v>
      </c>
      <c r="R88" s="265"/>
      <c r="S88" s="265"/>
      <c r="T88" s="265"/>
      <c r="U88" s="336">
        <f t="shared" si="13"/>
        <v>2200000</v>
      </c>
      <c r="V88" s="254"/>
    </row>
    <row r="89" spans="1:22" hidden="1" x14ac:dyDescent="0.25">
      <c r="A89" s="254"/>
      <c r="B89" s="320" t="s">
        <v>318</v>
      </c>
      <c r="C89" s="320" t="s">
        <v>358</v>
      </c>
      <c r="D89" s="321"/>
      <c r="E89" s="322" t="s">
        <v>850</v>
      </c>
      <c r="F89" s="322"/>
      <c r="G89" s="254"/>
      <c r="H89" s="254"/>
      <c r="I89" s="265">
        <v>29000000</v>
      </c>
      <c r="J89" s="254"/>
      <c r="K89" s="254"/>
      <c r="L89" s="254"/>
      <c r="M89" s="254"/>
      <c r="N89" s="265">
        <v>26600000</v>
      </c>
      <c r="O89" s="236">
        <f t="shared" si="32"/>
        <v>91.724137931034477</v>
      </c>
      <c r="P89" s="265"/>
      <c r="Q89" s="265"/>
      <c r="R89" s="265"/>
      <c r="S89" s="265">
        <f>N89</f>
        <v>26600000</v>
      </c>
      <c r="T89" s="265"/>
      <c r="U89" s="336">
        <f t="shared" si="13"/>
        <v>2400000</v>
      </c>
      <c r="V89" s="254"/>
    </row>
    <row r="90" spans="1:22" hidden="1" x14ac:dyDescent="0.25">
      <c r="A90" s="254"/>
      <c r="B90" s="639" t="s">
        <v>318</v>
      </c>
      <c r="C90" s="639" t="s">
        <v>334</v>
      </c>
      <c r="D90" s="638"/>
      <c r="E90" s="640" t="s">
        <v>141</v>
      </c>
      <c r="F90" s="640"/>
      <c r="G90" s="254"/>
      <c r="H90" s="254"/>
      <c r="I90" s="263">
        <f t="shared" ref="I90" si="33">SUM(I91:I92)</f>
        <v>1780000</v>
      </c>
      <c r="J90" s="254"/>
      <c r="K90" s="254"/>
      <c r="L90" s="254"/>
      <c r="M90" s="254"/>
      <c r="N90" s="263">
        <f t="shared" ref="N90:T90" si="34">SUM(N91:N92)</f>
        <v>1780000</v>
      </c>
      <c r="O90" s="236">
        <f t="shared" si="32"/>
        <v>100</v>
      </c>
      <c r="P90" s="263">
        <f t="shared" si="34"/>
        <v>0</v>
      </c>
      <c r="Q90" s="263">
        <f t="shared" si="34"/>
        <v>1780000</v>
      </c>
      <c r="R90" s="263">
        <f t="shared" si="34"/>
        <v>0</v>
      </c>
      <c r="S90" s="263">
        <f t="shared" si="34"/>
        <v>0</v>
      </c>
      <c r="T90" s="263">
        <f t="shared" si="34"/>
        <v>0</v>
      </c>
      <c r="U90" s="336">
        <f t="shared" si="13"/>
        <v>0</v>
      </c>
      <c r="V90" s="254"/>
    </row>
    <row r="91" spans="1:22" ht="25.5" hidden="1" x14ac:dyDescent="0.25">
      <c r="A91" s="254"/>
      <c r="B91" s="320" t="s">
        <v>318</v>
      </c>
      <c r="C91" s="320" t="s">
        <v>335</v>
      </c>
      <c r="D91" s="321"/>
      <c r="E91" s="641" t="s">
        <v>336</v>
      </c>
      <c r="F91" s="641"/>
      <c r="G91" s="254"/>
      <c r="H91" s="254"/>
      <c r="I91" s="265">
        <v>1280000</v>
      </c>
      <c r="J91" s="254"/>
      <c r="K91" s="254"/>
      <c r="L91" s="254"/>
      <c r="M91" s="254"/>
      <c r="N91" s="265">
        <v>1280000</v>
      </c>
      <c r="O91" s="236">
        <f t="shared" si="32"/>
        <v>100</v>
      </c>
      <c r="P91" s="265"/>
      <c r="Q91" s="265">
        <v>1280000</v>
      </c>
      <c r="R91" s="265"/>
      <c r="S91" s="265"/>
      <c r="T91" s="265"/>
      <c r="U91" s="336">
        <f t="shared" si="13"/>
        <v>0</v>
      </c>
      <c r="V91" s="254"/>
    </row>
    <row r="92" spans="1:22" ht="25.5" hidden="1" x14ac:dyDescent="0.25">
      <c r="A92" s="254"/>
      <c r="B92" s="320" t="s">
        <v>318</v>
      </c>
      <c r="C92" s="320" t="s">
        <v>337</v>
      </c>
      <c r="D92" s="321"/>
      <c r="E92" s="641" t="s">
        <v>338</v>
      </c>
      <c r="F92" s="641"/>
      <c r="G92" s="254"/>
      <c r="H92" s="254"/>
      <c r="I92" s="265">
        <v>500000</v>
      </c>
      <c r="J92" s="254"/>
      <c r="K92" s="254"/>
      <c r="L92" s="254"/>
      <c r="M92" s="254"/>
      <c r="N92" s="265">
        <v>500000</v>
      </c>
      <c r="O92" s="236">
        <f t="shared" si="32"/>
        <v>100</v>
      </c>
      <c r="P92" s="265"/>
      <c r="Q92" s="265">
        <v>500000</v>
      </c>
      <c r="R92" s="265"/>
      <c r="S92" s="265"/>
      <c r="T92" s="265"/>
      <c r="U92" s="336">
        <f t="shared" si="13"/>
        <v>0</v>
      </c>
      <c r="V92" s="254"/>
    </row>
    <row r="93" spans="1:22" hidden="1" x14ac:dyDescent="0.25">
      <c r="A93" s="254"/>
      <c r="B93" s="639" t="s">
        <v>318</v>
      </c>
      <c r="C93" s="639" t="s">
        <v>339</v>
      </c>
      <c r="D93" s="638"/>
      <c r="E93" s="640" t="s">
        <v>76</v>
      </c>
      <c r="F93" s="640"/>
      <c r="G93" s="254"/>
      <c r="H93" s="254"/>
      <c r="I93" s="263">
        <f>SUM(I94:I98)</f>
        <v>4970000</v>
      </c>
      <c r="J93" s="254"/>
      <c r="K93" s="254"/>
      <c r="L93" s="254"/>
      <c r="M93" s="254"/>
      <c r="N93" s="263">
        <f>SUM(N94:N98)</f>
        <v>2517215</v>
      </c>
      <c r="O93" s="236">
        <f t="shared" si="32"/>
        <v>50.648189134808852</v>
      </c>
      <c r="P93" s="263">
        <f t="shared" ref="P93:T93" si="35">SUM(P94:P98)</f>
        <v>0</v>
      </c>
      <c r="Q93" s="263">
        <f t="shared" si="35"/>
        <v>2517215</v>
      </c>
      <c r="R93" s="263">
        <f t="shared" si="35"/>
        <v>0</v>
      </c>
      <c r="S93" s="263">
        <f t="shared" si="35"/>
        <v>0</v>
      </c>
      <c r="T93" s="263">
        <f t="shared" si="35"/>
        <v>0</v>
      </c>
      <c r="U93" s="336">
        <f t="shared" si="13"/>
        <v>2452785</v>
      </c>
      <c r="V93" s="254"/>
    </row>
    <row r="94" spans="1:22" hidden="1" x14ac:dyDescent="0.25">
      <c r="A94" s="254"/>
      <c r="B94" s="320" t="s">
        <v>318</v>
      </c>
      <c r="C94" s="320" t="s">
        <v>340</v>
      </c>
      <c r="D94" s="321"/>
      <c r="E94" s="322" t="s">
        <v>341</v>
      </c>
      <c r="F94" s="322"/>
      <c r="G94" s="254"/>
      <c r="H94" s="254"/>
      <c r="I94" s="265">
        <v>3120000</v>
      </c>
      <c r="J94" s="254"/>
      <c r="K94" s="254"/>
      <c r="L94" s="254"/>
      <c r="M94" s="254"/>
      <c r="N94" s="265">
        <v>1137515</v>
      </c>
      <c r="O94" s="236">
        <f t="shared" si="32"/>
        <v>36.458814102564105</v>
      </c>
      <c r="P94" s="265"/>
      <c r="Q94" s="265">
        <f>N94</f>
        <v>1137515</v>
      </c>
      <c r="R94" s="265"/>
      <c r="S94" s="265"/>
      <c r="T94" s="265"/>
      <c r="U94" s="336">
        <f t="shared" si="13"/>
        <v>1982485</v>
      </c>
      <c r="V94" s="254"/>
    </row>
    <row r="95" spans="1:22" hidden="1" x14ac:dyDescent="0.25">
      <c r="A95" s="254"/>
      <c r="B95" s="320" t="s">
        <v>318</v>
      </c>
      <c r="C95" s="320" t="s">
        <v>342</v>
      </c>
      <c r="D95" s="321"/>
      <c r="E95" s="322" t="s">
        <v>343</v>
      </c>
      <c r="F95" s="322"/>
      <c r="G95" s="254"/>
      <c r="H95" s="254"/>
      <c r="I95" s="265">
        <v>1200000</v>
      </c>
      <c r="J95" s="254"/>
      <c r="K95" s="254"/>
      <c r="L95" s="254"/>
      <c r="M95" s="254"/>
      <c r="N95" s="265">
        <v>1200000</v>
      </c>
      <c r="O95" s="236">
        <f t="shared" si="32"/>
        <v>100</v>
      </c>
      <c r="P95" s="265"/>
      <c r="Q95" s="265">
        <v>1200000</v>
      </c>
      <c r="R95" s="265"/>
      <c r="S95" s="265"/>
      <c r="T95" s="265"/>
      <c r="U95" s="336">
        <f t="shared" si="13"/>
        <v>0</v>
      </c>
      <c r="V95" s="254"/>
    </row>
    <row r="96" spans="1:22" hidden="1" x14ac:dyDescent="0.25">
      <c r="A96" s="254"/>
      <c r="B96" s="320" t="s">
        <v>318</v>
      </c>
      <c r="C96" s="320" t="s">
        <v>344</v>
      </c>
      <c r="D96" s="321"/>
      <c r="E96" s="322" t="s">
        <v>345</v>
      </c>
      <c r="F96" s="322"/>
      <c r="G96" s="254"/>
      <c r="H96" s="254"/>
      <c r="I96" s="265"/>
      <c r="J96" s="254"/>
      <c r="K96" s="254"/>
      <c r="L96" s="254"/>
      <c r="M96" s="254"/>
      <c r="N96" s="265"/>
      <c r="O96" s="236"/>
      <c r="P96" s="265"/>
      <c r="Q96" s="265"/>
      <c r="R96" s="265"/>
      <c r="S96" s="265"/>
      <c r="T96" s="265"/>
      <c r="U96" s="336">
        <f t="shared" si="13"/>
        <v>0</v>
      </c>
      <c r="V96" s="254"/>
    </row>
    <row r="97" spans="1:22" hidden="1" x14ac:dyDescent="0.25">
      <c r="A97" s="254"/>
      <c r="B97" s="320" t="s">
        <v>318</v>
      </c>
      <c r="C97" s="320" t="s">
        <v>346</v>
      </c>
      <c r="D97" s="321"/>
      <c r="E97" s="322" t="s">
        <v>347</v>
      </c>
      <c r="F97" s="322"/>
      <c r="G97" s="254"/>
      <c r="H97" s="254"/>
      <c r="I97" s="265">
        <v>650000</v>
      </c>
      <c r="J97" s="254"/>
      <c r="K97" s="254"/>
      <c r="L97" s="254"/>
      <c r="M97" s="254"/>
      <c r="N97" s="265">
        <v>179700</v>
      </c>
      <c r="O97" s="236">
        <f t="shared" si="32"/>
        <v>27.646153846153847</v>
      </c>
      <c r="P97" s="265"/>
      <c r="Q97" s="265">
        <f>N97</f>
        <v>179700</v>
      </c>
      <c r="R97" s="265"/>
      <c r="S97" s="265"/>
      <c r="T97" s="265"/>
      <c r="U97" s="336">
        <f t="shared" si="13"/>
        <v>470300</v>
      </c>
      <c r="V97" s="254"/>
    </row>
    <row r="98" spans="1:22" hidden="1" x14ac:dyDescent="0.25">
      <c r="A98" s="254"/>
      <c r="B98" s="320" t="s">
        <v>318</v>
      </c>
      <c r="C98" s="320" t="s">
        <v>851</v>
      </c>
      <c r="D98" s="321"/>
      <c r="E98" s="322" t="s">
        <v>852</v>
      </c>
      <c r="F98" s="322"/>
      <c r="G98" s="254"/>
      <c r="H98" s="254"/>
      <c r="I98" s="265">
        <v>0</v>
      </c>
      <c r="J98" s="254"/>
      <c r="K98" s="254"/>
      <c r="L98" s="254"/>
      <c r="M98" s="254"/>
      <c r="N98" s="265">
        <v>0</v>
      </c>
      <c r="O98" s="236" t="e">
        <f t="shared" si="32"/>
        <v>#DIV/0!</v>
      </c>
      <c r="P98" s="265">
        <v>0</v>
      </c>
      <c r="Q98" s="265">
        <v>0</v>
      </c>
      <c r="R98" s="265">
        <v>0</v>
      </c>
      <c r="S98" s="265">
        <v>0</v>
      </c>
      <c r="T98" s="265">
        <v>0</v>
      </c>
      <c r="U98" s="336">
        <f t="shared" si="13"/>
        <v>0</v>
      </c>
      <c r="V98" s="254"/>
    </row>
    <row r="99" spans="1:22" ht="67.5" hidden="1" customHeight="1" x14ac:dyDescent="0.25">
      <c r="A99" s="254"/>
      <c r="B99" s="320"/>
      <c r="C99" s="320"/>
      <c r="D99" s="321"/>
      <c r="E99" s="322"/>
      <c r="F99" s="322"/>
      <c r="G99" s="254"/>
      <c r="H99" s="254"/>
      <c r="I99" s="265"/>
      <c r="J99" s="254"/>
      <c r="K99" s="254"/>
      <c r="L99" s="254"/>
      <c r="M99" s="254"/>
      <c r="N99" s="265"/>
      <c r="O99" s="236"/>
      <c r="P99" s="265"/>
      <c r="Q99" s="265"/>
      <c r="R99" s="265"/>
      <c r="S99" s="265"/>
      <c r="T99" s="265"/>
      <c r="U99" s="336">
        <f t="shared" si="13"/>
        <v>0</v>
      </c>
      <c r="V99" s="254"/>
    </row>
    <row r="100" spans="1:22" ht="22.5" x14ac:dyDescent="0.25">
      <c r="A100" s="254"/>
      <c r="B100" s="635" t="s">
        <v>348</v>
      </c>
      <c r="C100" s="643"/>
      <c r="D100" s="321"/>
      <c r="E100" s="636" t="s">
        <v>349</v>
      </c>
      <c r="F100" s="646" t="s">
        <v>1908</v>
      </c>
      <c r="G100" s="254"/>
      <c r="H100" s="254"/>
      <c r="I100" s="258">
        <f t="shared" ref="I100:I101" si="36">I101</f>
        <v>53950000</v>
      </c>
      <c r="J100" s="254"/>
      <c r="K100" s="254"/>
      <c r="L100" s="254"/>
      <c r="M100" s="254"/>
      <c r="N100" s="258">
        <f t="shared" ref="N100:T101" si="37">N101</f>
        <v>53950000</v>
      </c>
      <c r="O100" s="236">
        <f t="shared" si="32"/>
        <v>100</v>
      </c>
      <c r="P100" s="258">
        <f t="shared" si="37"/>
        <v>0</v>
      </c>
      <c r="Q100" s="258">
        <f t="shared" si="37"/>
        <v>53950000</v>
      </c>
      <c r="R100" s="258">
        <f t="shared" si="37"/>
        <v>0</v>
      </c>
      <c r="S100" s="258">
        <f t="shared" si="37"/>
        <v>0</v>
      </c>
      <c r="T100" s="258">
        <f t="shared" si="37"/>
        <v>0</v>
      </c>
      <c r="U100" s="336">
        <f t="shared" si="13"/>
        <v>0</v>
      </c>
      <c r="V100" s="254"/>
    </row>
    <row r="101" spans="1:22" hidden="1" x14ac:dyDescent="0.25">
      <c r="A101" s="254"/>
      <c r="B101" s="635" t="s">
        <v>348</v>
      </c>
      <c r="C101" s="635" t="s">
        <v>293</v>
      </c>
      <c r="D101" s="634"/>
      <c r="E101" s="636" t="s">
        <v>64</v>
      </c>
      <c r="F101" s="636"/>
      <c r="G101" s="254"/>
      <c r="H101" s="254"/>
      <c r="I101" s="258">
        <f t="shared" si="36"/>
        <v>53950000</v>
      </c>
      <c r="J101" s="254"/>
      <c r="K101" s="254"/>
      <c r="L101" s="254"/>
      <c r="M101" s="254"/>
      <c r="N101" s="258">
        <f t="shared" si="37"/>
        <v>53950000</v>
      </c>
      <c r="O101" s="236">
        <f t="shared" si="32"/>
        <v>100</v>
      </c>
      <c r="P101" s="258">
        <f t="shared" si="37"/>
        <v>0</v>
      </c>
      <c r="Q101" s="258">
        <f t="shared" si="37"/>
        <v>53950000</v>
      </c>
      <c r="R101" s="258">
        <f t="shared" si="37"/>
        <v>0</v>
      </c>
      <c r="S101" s="258">
        <f t="shared" si="37"/>
        <v>0</v>
      </c>
      <c r="T101" s="258">
        <f t="shared" si="37"/>
        <v>0</v>
      </c>
      <c r="U101" s="336">
        <f t="shared" si="13"/>
        <v>0</v>
      </c>
      <c r="V101" s="254"/>
    </row>
    <row r="102" spans="1:22" hidden="1" x14ac:dyDescent="0.25">
      <c r="A102" s="254"/>
      <c r="B102" s="639" t="s">
        <v>348</v>
      </c>
      <c r="C102" s="639" t="s">
        <v>350</v>
      </c>
      <c r="D102" s="638"/>
      <c r="E102" s="640" t="s">
        <v>142</v>
      </c>
      <c r="F102" s="640"/>
      <c r="G102" s="254"/>
      <c r="H102" s="254"/>
      <c r="I102" s="263">
        <f t="shared" ref="I102" si="38">SUM(I103:I104)</f>
        <v>53950000</v>
      </c>
      <c r="J102" s="254"/>
      <c r="K102" s="254"/>
      <c r="L102" s="254"/>
      <c r="M102" s="254"/>
      <c r="N102" s="263">
        <f t="shared" ref="N102:T102" si="39">SUM(N103:N104)</f>
        <v>53950000</v>
      </c>
      <c r="O102" s="236">
        <f t="shared" si="32"/>
        <v>100</v>
      </c>
      <c r="P102" s="263">
        <f t="shared" si="39"/>
        <v>0</v>
      </c>
      <c r="Q102" s="263">
        <f t="shared" si="39"/>
        <v>53950000</v>
      </c>
      <c r="R102" s="263">
        <f t="shared" si="39"/>
        <v>0</v>
      </c>
      <c r="S102" s="263">
        <f t="shared" si="39"/>
        <v>0</v>
      </c>
      <c r="T102" s="263">
        <f t="shared" si="39"/>
        <v>0</v>
      </c>
      <c r="U102" s="336">
        <f t="shared" si="13"/>
        <v>0</v>
      </c>
      <c r="V102" s="254"/>
    </row>
    <row r="103" spans="1:22" hidden="1" x14ac:dyDescent="0.25">
      <c r="A103" s="254"/>
      <c r="B103" s="320" t="s">
        <v>348</v>
      </c>
      <c r="C103" s="320" t="s">
        <v>351</v>
      </c>
      <c r="D103" s="321"/>
      <c r="E103" s="322" t="s">
        <v>352</v>
      </c>
      <c r="F103" s="322"/>
      <c r="G103" s="254"/>
      <c r="H103" s="254"/>
      <c r="I103" s="265">
        <v>49800000</v>
      </c>
      <c r="J103" s="254"/>
      <c r="K103" s="254"/>
      <c r="L103" s="254"/>
      <c r="M103" s="254"/>
      <c r="N103" s="265">
        <v>49800000</v>
      </c>
      <c r="O103" s="236">
        <f t="shared" si="32"/>
        <v>100</v>
      </c>
      <c r="P103" s="265"/>
      <c r="Q103" s="265">
        <v>49800000</v>
      </c>
      <c r="R103" s="265"/>
      <c r="S103" s="265"/>
      <c r="T103" s="265"/>
      <c r="U103" s="336">
        <f t="shared" si="13"/>
        <v>0</v>
      </c>
      <c r="V103" s="254"/>
    </row>
    <row r="104" spans="1:22" hidden="1" x14ac:dyDescent="0.25">
      <c r="A104" s="254"/>
      <c r="B104" s="320" t="s">
        <v>348</v>
      </c>
      <c r="C104" s="320" t="s">
        <v>353</v>
      </c>
      <c r="D104" s="321"/>
      <c r="E104" s="322" t="s">
        <v>354</v>
      </c>
      <c r="F104" s="322"/>
      <c r="G104" s="254"/>
      <c r="H104" s="254"/>
      <c r="I104" s="265">
        <v>4150000</v>
      </c>
      <c r="J104" s="254"/>
      <c r="K104" s="254"/>
      <c r="L104" s="254"/>
      <c r="M104" s="254"/>
      <c r="N104" s="265">
        <v>4150000</v>
      </c>
      <c r="O104" s="236">
        <f t="shared" si="32"/>
        <v>100</v>
      </c>
      <c r="P104" s="265"/>
      <c r="Q104" s="265">
        <v>4150000</v>
      </c>
      <c r="R104" s="265"/>
      <c r="S104" s="265"/>
      <c r="T104" s="265"/>
      <c r="U104" s="336">
        <f t="shared" si="13"/>
        <v>0</v>
      </c>
      <c r="V104" s="254"/>
    </row>
    <row r="105" spans="1:22" hidden="1" x14ac:dyDescent="0.25">
      <c r="A105" s="254"/>
      <c r="B105" s="320"/>
      <c r="C105" s="320"/>
      <c r="D105" s="321"/>
      <c r="E105" s="322"/>
      <c r="F105" s="322"/>
      <c r="G105" s="254"/>
      <c r="H105" s="254"/>
      <c r="I105" s="265"/>
      <c r="J105" s="254"/>
      <c r="K105" s="254"/>
      <c r="L105" s="254"/>
      <c r="M105" s="254"/>
      <c r="N105" s="265"/>
      <c r="O105" s="236"/>
      <c r="P105" s="265"/>
      <c r="Q105" s="265"/>
      <c r="R105" s="265"/>
      <c r="S105" s="265"/>
      <c r="T105" s="265"/>
      <c r="U105" s="336">
        <f t="shared" si="13"/>
        <v>0</v>
      </c>
      <c r="V105" s="254"/>
    </row>
    <row r="106" spans="1:22" ht="33" customHeight="1" x14ac:dyDescent="0.25">
      <c r="A106" s="254"/>
      <c r="B106" s="635" t="s">
        <v>355</v>
      </c>
      <c r="C106" s="644"/>
      <c r="D106" s="634"/>
      <c r="E106" s="646" t="s">
        <v>853</v>
      </c>
      <c r="F106" s="646" t="s">
        <v>1909</v>
      </c>
      <c r="G106" s="254"/>
      <c r="H106" s="254"/>
      <c r="I106" s="258">
        <f t="shared" ref="I106" si="40">I107</f>
        <v>2339600</v>
      </c>
      <c r="J106" s="254"/>
      <c r="K106" s="254"/>
      <c r="L106" s="254"/>
      <c r="M106" s="254"/>
      <c r="N106" s="258">
        <f t="shared" ref="N106:T106" si="41">N107</f>
        <v>2319500</v>
      </c>
      <c r="O106" s="236">
        <f t="shared" si="32"/>
        <v>99.140878782697897</v>
      </c>
      <c r="P106" s="258">
        <f t="shared" si="41"/>
        <v>0</v>
      </c>
      <c r="Q106" s="258">
        <f t="shared" si="41"/>
        <v>0</v>
      </c>
      <c r="R106" s="258">
        <f t="shared" si="41"/>
        <v>0</v>
      </c>
      <c r="S106" s="258">
        <f t="shared" si="41"/>
        <v>2319500</v>
      </c>
      <c r="T106" s="258">
        <f t="shared" si="41"/>
        <v>0</v>
      </c>
      <c r="U106" s="336">
        <f t="shared" si="13"/>
        <v>20100</v>
      </c>
      <c r="V106" s="254"/>
    </row>
    <row r="107" spans="1:22" hidden="1" x14ac:dyDescent="0.25">
      <c r="A107" s="254"/>
      <c r="B107" s="635" t="s">
        <v>355</v>
      </c>
      <c r="C107" s="635" t="s">
        <v>320</v>
      </c>
      <c r="D107" s="634"/>
      <c r="E107" s="646" t="s">
        <v>65</v>
      </c>
      <c r="F107" s="646"/>
      <c r="G107" s="254"/>
      <c r="H107" s="254"/>
      <c r="I107" s="258">
        <f t="shared" ref="I107" si="42">I108+I114+I112</f>
        <v>2339600</v>
      </c>
      <c r="J107" s="254"/>
      <c r="K107" s="254"/>
      <c r="L107" s="254"/>
      <c r="M107" s="254"/>
      <c r="N107" s="258">
        <f t="shared" ref="N107:T107" si="43">N108+N114+N112</f>
        <v>2319500</v>
      </c>
      <c r="O107" s="236">
        <f t="shared" si="32"/>
        <v>99.140878782697897</v>
      </c>
      <c r="P107" s="258">
        <f t="shared" si="43"/>
        <v>0</v>
      </c>
      <c r="Q107" s="258">
        <f t="shared" si="43"/>
        <v>0</v>
      </c>
      <c r="R107" s="258">
        <f t="shared" si="43"/>
        <v>0</v>
      </c>
      <c r="S107" s="258">
        <f t="shared" si="43"/>
        <v>2319500</v>
      </c>
      <c r="T107" s="258">
        <f t="shared" si="43"/>
        <v>0</v>
      </c>
      <c r="U107" s="336">
        <f t="shared" si="13"/>
        <v>20100</v>
      </c>
      <c r="V107" s="254"/>
    </row>
    <row r="108" spans="1:22" hidden="1" x14ac:dyDescent="0.25">
      <c r="A108" s="254"/>
      <c r="B108" s="639" t="s">
        <v>355</v>
      </c>
      <c r="C108" s="639" t="s">
        <v>321</v>
      </c>
      <c r="D108" s="638"/>
      <c r="E108" s="642" t="s">
        <v>322</v>
      </c>
      <c r="F108" s="642"/>
      <c r="G108" s="254"/>
      <c r="H108" s="254"/>
      <c r="I108" s="263">
        <f t="shared" ref="I108" si="44">SUM(I109:I111)</f>
        <v>2339600</v>
      </c>
      <c r="J108" s="254"/>
      <c r="K108" s="254"/>
      <c r="L108" s="254"/>
      <c r="M108" s="254"/>
      <c r="N108" s="263">
        <f t="shared" ref="N108:T108" si="45">SUM(N109:N111)</f>
        <v>2319500</v>
      </c>
      <c r="O108" s="236">
        <f t="shared" si="32"/>
        <v>99.140878782697897</v>
      </c>
      <c r="P108" s="263">
        <f t="shared" si="45"/>
        <v>0</v>
      </c>
      <c r="Q108" s="263">
        <f t="shared" si="45"/>
        <v>0</v>
      </c>
      <c r="R108" s="263">
        <f t="shared" si="45"/>
        <v>0</v>
      </c>
      <c r="S108" s="263">
        <f t="shared" si="45"/>
        <v>2319500</v>
      </c>
      <c r="T108" s="263">
        <f t="shared" si="45"/>
        <v>0</v>
      </c>
      <c r="U108" s="336">
        <f t="shared" si="13"/>
        <v>20100</v>
      </c>
      <c r="V108" s="254"/>
    </row>
    <row r="109" spans="1:22" hidden="1" x14ac:dyDescent="0.25">
      <c r="A109" s="254"/>
      <c r="B109" s="320" t="s">
        <v>355</v>
      </c>
      <c r="C109" s="320" t="s">
        <v>323</v>
      </c>
      <c r="D109" s="321"/>
      <c r="E109" s="641" t="s">
        <v>324</v>
      </c>
      <c r="F109" s="641"/>
      <c r="G109" s="254"/>
      <c r="H109" s="254"/>
      <c r="I109" s="265">
        <v>75000</v>
      </c>
      <c r="J109" s="254"/>
      <c r="K109" s="254"/>
      <c r="L109" s="254"/>
      <c r="M109" s="254"/>
      <c r="N109" s="265">
        <v>75000</v>
      </c>
      <c r="O109" s="236">
        <f t="shared" si="32"/>
        <v>100</v>
      </c>
      <c r="P109" s="265"/>
      <c r="Q109" s="265"/>
      <c r="R109" s="265"/>
      <c r="S109" s="265">
        <v>75000</v>
      </c>
      <c r="T109" s="265"/>
      <c r="U109" s="336">
        <f t="shared" si="13"/>
        <v>0</v>
      </c>
      <c r="V109" s="254"/>
    </row>
    <row r="110" spans="1:22" hidden="1" x14ac:dyDescent="0.25">
      <c r="A110" s="254"/>
      <c r="B110" s="320" t="s">
        <v>355</v>
      </c>
      <c r="C110" s="320" t="s">
        <v>327</v>
      </c>
      <c r="D110" s="321"/>
      <c r="E110" s="641" t="s">
        <v>328</v>
      </c>
      <c r="F110" s="641"/>
      <c r="G110" s="254"/>
      <c r="H110" s="254"/>
      <c r="I110" s="265">
        <v>162100</v>
      </c>
      <c r="J110" s="254"/>
      <c r="K110" s="254"/>
      <c r="L110" s="254"/>
      <c r="M110" s="254"/>
      <c r="N110" s="265">
        <v>162000</v>
      </c>
      <c r="O110" s="236">
        <f t="shared" si="32"/>
        <v>99.938309685379394</v>
      </c>
      <c r="P110" s="265"/>
      <c r="Q110" s="265"/>
      <c r="R110" s="265"/>
      <c r="S110" s="265">
        <f>N110</f>
        <v>162000</v>
      </c>
      <c r="T110" s="265"/>
      <c r="U110" s="336">
        <f t="shared" si="13"/>
        <v>100</v>
      </c>
      <c r="V110" s="254"/>
    </row>
    <row r="111" spans="1:22" ht="24" hidden="1" customHeight="1" x14ac:dyDescent="0.25">
      <c r="A111" s="254"/>
      <c r="B111" s="320" t="s">
        <v>355</v>
      </c>
      <c r="C111" s="320" t="s">
        <v>329</v>
      </c>
      <c r="D111" s="321"/>
      <c r="E111" s="641" t="s">
        <v>330</v>
      </c>
      <c r="F111" s="641"/>
      <c r="G111" s="254"/>
      <c r="H111" s="254"/>
      <c r="I111" s="265">
        <v>2102500</v>
      </c>
      <c r="J111" s="254"/>
      <c r="K111" s="254"/>
      <c r="L111" s="254"/>
      <c r="M111" s="254"/>
      <c r="N111" s="265">
        <v>2082500</v>
      </c>
      <c r="O111" s="236">
        <f t="shared" si="32"/>
        <v>99.048751486325799</v>
      </c>
      <c r="P111" s="265"/>
      <c r="Q111" s="265"/>
      <c r="R111" s="265"/>
      <c r="S111" s="265">
        <f>N111</f>
        <v>2082500</v>
      </c>
      <c r="T111" s="265"/>
      <c r="U111" s="336">
        <f t="shared" si="13"/>
        <v>20000</v>
      </c>
      <c r="V111" s="254"/>
    </row>
    <row r="112" spans="1:22" hidden="1" x14ac:dyDescent="0.25">
      <c r="A112" s="254"/>
      <c r="B112" s="639" t="s">
        <v>355</v>
      </c>
      <c r="C112" s="639" t="s">
        <v>331</v>
      </c>
      <c r="D112" s="638"/>
      <c r="E112" s="648" t="s">
        <v>79</v>
      </c>
      <c r="F112" s="648"/>
      <c r="G112" s="254"/>
      <c r="H112" s="254"/>
      <c r="I112" s="263">
        <f t="shared" ref="I112" si="46">I113</f>
        <v>0</v>
      </c>
      <c r="J112" s="254"/>
      <c r="K112" s="254"/>
      <c r="L112" s="254"/>
      <c r="M112" s="254"/>
      <c r="N112" s="263">
        <f t="shared" ref="N112:T112" si="47">N113</f>
        <v>0</v>
      </c>
      <c r="O112" s="236" t="e">
        <f t="shared" si="32"/>
        <v>#DIV/0!</v>
      </c>
      <c r="P112" s="263">
        <f t="shared" si="47"/>
        <v>0</v>
      </c>
      <c r="Q112" s="263">
        <f t="shared" si="47"/>
        <v>0</v>
      </c>
      <c r="R112" s="263">
        <f t="shared" si="47"/>
        <v>0</v>
      </c>
      <c r="S112" s="263">
        <f t="shared" si="47"/>
        <v>0</v>
      </c>
      <c r="T112" s="263">
        <f t="shared" si="47"/>
        <v>0</v>
      </c>
      <c r="U112" s="336">
        <f t="shared" si="13"/>
        <v>0</v>
      </c>
      <c r="V112" s="254"/>
    </row>
    <row r="113" spans="1:22" hidden="1" x14ac:dyDescent="0.25">
      <c r="A113" s="254"/>
      <c r="B113" s="320" t="s">
        <v>355</v>
      </c>
      <c r="C113" s="320" t="s">
        <v>358</v>
      </c>
      <c r="D113" s="321"/>
      <c r="E113" s="641" t="s">
        <v>359</v>
      </c>
      <c r="F113" s="641"/>
      <c r="G113" s="254"/>
      <c r="H113" s="254"/>
      <c r="I113" s="265">
        <v>0</v>
      </c>
      <c r="J113" s="254"/>
      <c r="K113" s="254"/>
      <c r="L113" s="254"/>
      <c r="M113" s="254"/>
      <c r="N113" s="265">
        <v>0</v>
      </c>
      <c r="O113" s="236" t="e">
        <f t="shared" si="32"/>
        <v>#DIV/0!</v>
      </c>
      <c r="P113" s="265">
        <v>0</v>
      </c>
      <c r="Q113" s="265">
        <v>0</v>
      </c>
      <c r="R113" s="265">
        <v>0</v>
      </c>
      <c r="S113" s="265">
        <v>0</v>
      </c>
      <c r="T113" s="265">
        <v>0</v>
      </c>
      <c r="U113" s="336">
        <f t="shared" si="13"/>
        <v>0</v>
      </c>
      <c r="V113" s="254"/>
    </row>
    <row r="114" spans="1:22" hidden="1" x14ac:dyDescent="0.25">
      <c r="A114" s="254"/>
      <c r="B114" s="639" t="s">
        <v>355</v>
      </c>
      <c r="C114" s="639" t="s">
        <v>334</v>
      </c>
      <c r="D114" s="638"/>
      <c r="E114" s="642" t="s">
        <v>141</v>
      </c>
      <c r="F114" s="642"/>
      <c r="G114" s="254"/>
      <c r="H114" s="254"/>
      <c r="I114" s="263">
        <f t="shared" ref="I114" si="48">SUM(I115:I116)</f>
        <v>0</v>
      </c>
      <c r="J114" s="254"/>
      <c r="K114" s="254"/>
      <c r="L114" s="254"/>
      <c r="M114" s="254"/>
      <c r="N114" s="263">
        <f t="shared" ref="N114:T114" si="49">SUM(N115:N116)</f>
        <v>0</v>
      </c>
      <c r="O114" s="236" t="e">
        <f t="shared" si="32"/>
        <v>#DIV/0!</v>
      </c>
      <c r="P114" s="263">
        <f t="shared" si="49"/>
        <v>0</v>
      </c>
      <c r="Q114" s="263">
        <f t="shared" si="49"/>
        <v>0</v>
      </c>
      <c r="R114" s="263">
        <f t="shared" si="49"/>
        <v>0</v>
      </c>
      <c r="S114" s="263">
        <f t="shared" si="49"/>
        <v>0</v>
      </c>
      <c r="T114" s="263">
        <f t="shared" si="49"/>
        <v>0</v>
      </c>
      <c r="U114" s="336">
        <f t="shared" si="13"/>
        <v>0</v>
      </c>
      <c r="V114" s="254"/>
    </row>
    <row r="115" spans="1:22" ht="25.5" hidden="1" x14ac:dyDescent="0.25">
      <c r="A115" s="254"/>
      <c r="B115" s="320" t="s">
        <v>355</v>
      </c>
      <c r="C115" s="320" t="s">
        <v>335</v>
      </c>
      <c r="D115" s="321"/>
      <c r="E115" s="641" t="s">
        <v>336</v>
      </c>
      <c r="F115" s="641"/>
      <c r="G115" s="254"/>
      <c r="H115" s="254"/>
      <c r="I115" s="265">
        <v>0</v>
      </c>
      <c r="J115" s="254"/>
      <c r="K115" s="254"/>
      <c r="L115" s="254"/>
      <c r="M115" s="254"/>
      <c r="N115" s="265">
        <v>0</v>
      </c>
      <c r="O115" s="236" t="e">
        <f t="shared" si="32"/>
        <v>#DIV/0!</v>
      </c>
      <c r="P115" s="265">
        <v>0</v>
      </c>
      <c r="Q115" s="265">
        <v>0</v>
      </c>
      <c r="R115" s="265">
        <v>0</v>
      </c>
      <c r="S115" s="265">
        <v>0</v>
      </c>
      <c r="T115" s="265">
        <v>0</v>
      </c>
      <c r="U115" s="336">
        <f t="shared" si="13"/>
        <v>0</v>
      </c>
      <c r="V115" s="254"/>
    </row>
    <row r="116" spans="1:22" ht="25.5" hidden="1" x14ac:dyDescent="0.25">
      <c r="A116" s="254"/>
      <c r="B116" s="320" t="s">
        <v>355</v>
      </c>
      <c r="C116" s="320" t="s">
        <v>337</v>
      </c>
      <c r="D116" s="321"/>
      <c r="E116" s="641" t="s">
        <v>338</v>
      </c>
      <c r="F116" s="641"/>
      <c r="G116" s="254"/>
      <c r="H116" s="254"/>
      <c r="I116" s="265">
        <v>0</v>
      </c>
      <c r="J116" s="254"/>
      <c r="K116" s="254"/>
      <c r="L116" s="254"/>
      <c r="M116" s="254"/>
      <c r="N116" s="265">
        <v>0</v>
      </c>
      <c r="O116" s="236" t="e">
        <f t="shared" si="32"/>
        <v>#DIV/0!</v>
      </c>
      <c r="P116" s="265">
        <v>0</v>
      </c>
      <c r="Q116" s="265">
        <v>0</v>
      </c>
      <c r="R116" s="265">
        <v>0</v>
      </c>
      <c r="S116" s="265">
        <v>0</v>
      </c>
      <c r="T116" s="265">
        <v>0</v>
      </c>
      <c r="U116" s="336">
        <f t="shared" si="13"/>
        <v>0</v>
      </c>
      <c r="V116" s="254"/>
    </row>
    <row r="117" spans="1:22" hidden="1" x14ac:dyDescent="0.25">
      <c r="A117" s="254"/>
      <c r="B117" s="320"/>
      <c r="C117" s="320"/>
      <c r="D117" s="321"/>
      <c r="E117" s="322"/>
      <c r="F117" s="322"/>
      <c r="G117" s="254"/>
      <c r="H117" s="254"/>
      <c r="I117" s="265"/>
      <c r="J117" s="254"/>
      <c r="K117" s="254"/>
      <c r="L117" s="254"/>
      <c r="M117" s="254"/>
      <c r="N117" s="265"/>
      <c r="O117" s="236"/>
      <c r="P117" s="265"/>
      <c r="Q117" s="265"/>
      <c r="R117" s="265"/>
      <c r="S117" s="265"/>
      <c r="T117" s="265"/>
      <c r="U117" s="336">
        <f t="shared" si="13"/>
        <v>0</v>
      </c>
      <c r="V117" s="254"/>
    </row>
    <row r="118" spans="1:22" ht="28.5" customHeight="1" x14ac:dyDescent="0.25">
      <c r="A118" s="254"/>
      <c r="B118" s="635" t="s">
        <v>356</v>
      </c>
      <c r="C118" s="644"/>
      <c r="D118" s="634"/>
      <c r="E118" s="646" t="s">
        <v>357</v>
      </c>
      <c r="F118" s="646" t="s">
        <v>1910</v>
      </c>
      <c r="G118" s="254"/>
      <c r="H118" s="254"/>
      <c r="I118" s="258">
        <f t="shared" ref="I118" si="50">I119</f>
        <v>16677489</v>
      </c>
      <c r="J118" s="254"/>
      <c r="K118" s="254"/>
      <c r="L118" s="254"/>
      <c r="M118" s="254"/>
      <c r="N118" s="258">
        <f t="shared" ref="N118:T118" si="51">N119</f>
        <v>16677000</v>
      </c>
      <c r="O118" s="236">
        <f t="shared" si="32"/>
        <v>99.99706790392726</v>
      </c>
      <c r="P118" s="258">
        <f t="shared" si="51"/>
        <v>0</v>
      </c>
      <c r="Q118" s="258">
        <f t="shared" si="51"/>
        <v>16677000</v>
      </c>
      <c r="R118" s="258">
        <f t="shared" si="51"/>
        <v>0</v>
      </c>
      <c r="S118" s="258">
        <f t="shared" si="51"/>
        <v>0</v>
      </c>
      <c r="T118" s="258">
        <f t="shared" si="51"/>
        <v>0</v>
      </c>
      <c r="U118" s="336">
        <f t="shared" si="13"/>
        <v>489</v>
      </c>
      <c r="V118" s="254"/>
    </row>
    <row r="119" spans="1:22" ht="0.75" hidden="1" customHeight="1" x14ac:dyDescent="0.25">
      <c r="A119" s="254"/>
      <c r="B119" s="635" t="s">
        <v>356</v>
      </c>
      <c r="C119" s="635" t="s">
        <v>320</v>
      </c>
      <c r="D119" s="634"/>
      <c r="E119" s="646" t="s">
        <v>65</v>
      </c>
      <c r="F119" s="646"/>
      <c r="G119" s="254"/>
      <c r="H119" s="254"/>
      <c r="I119" s="258">
        <f t="shared" ref="I119" si="52">I120+I124</f>
        <v>16677489</v>
      </c>
      <c r="J119" s="254"/>
      <c r="K119" s="254"/>
      <c r="L119" s="254"/>
      <c r="M119" s="254"/>
      <c r="N119" s="258">
        <f t="shared" ref="N119:T119" si="53">N120+N124</f>
        <v>16677000</v>
      </c>
      <c r="O119" s="236">
        <f t="shared" si="32"/>
        <v>99.99706790392726</v>
      </c>
      <c r="P119" s="258">
        <f t="shared" si="53"/>
        <v>0</v>
      </c>
      <c r="Q119" s="258">
        <f t="shared" si="53"/>
        <v>16677000</v>
      </c>
      <c r="R119" s="258">
        <f t="shared" si="53"/>
        <v>0</v>
      </c>
      <c r="S119" s="258">
        <f t="shared" si="53"/>
        <v>0</v>
      </c>
      <c r="T119" s="258">
        <f t="shared" si="53"/>
        <v>0</v>
      </c>
      <c r="U119" s="336">
        <f t="shared" si="13"/>
        <v>489</v>
      </c>
      <c r="V119" s="254"/>
    </row>
    <row r="120" spans="1:22" hidden="1" x14ac:dyDescent="0.25">
      <c r="A120" s="254"/>
      <c r="B120" s="639" t="s">
        <v>356</v>
      </c>
      <c r="C120" s="639" t="s">
        <v>321</v>
      </c>
      <c r="D120" s="638"/>
      <c r="E120" s="642" t="s">
        <v>322</v>
      </c>
      <c r="F120" s="642"/>
      <c r="G120" s="254"/>
      <c r="H120" s="254"/>
      <c r="I120" s="263">
        <f t="shared" ref="I120" si="54">SUM(I121:I123)</f>
        <v>717489</v>
      </c>
      <c r="J120" s="254"/>
      <c r="K120" s="254"/>
      <c r="L120" s="254"/>
      <c r="M120" s="254"/>
      <c r="N120" s="263">
        <f t="shared" ref="N120:T120" si="55">SUM(N121:N123)</f>
        <v>717000</v>
      </c>
      <c r="O120" s="236">
        <f t="shared" si="32"/>
        <v>99.931845645020346</v>
      </c>
      <c r="P120" s="263">
        <f t="shared" si="55"/>
        <v>0</v>
      </c>
      <c r="Q120" s="263">
        <f t="shared" si="55"/>
        <v>717000</v>
      </c>
      <c r="R120" s="263">
        <f t="shared" si="55"/>
        <v>0</v>
      </c>
      <c r="S120" s="263">
        <f t="shared" si="55"/>
        <v>0</v>
      </c>
      <c r="T120" s="263">
        <f t="shared" si="55"/>
        <v>0</v>
      </c>
      <c r="U120" s="336">
        <f t="shared" si="13"/>
        <v>489</v>
      </c>
      <c r="V120" s="254"/>
    </row>
    <row r="121" spans="1:22" ht="28.5" hidden="1" customHeight="1" x14ac:dyDescent="0.25">
      <c r="A121" s="254"/>
      <c r="B121" s="320" t="s">
        <v>356</v>
      </c>
      <c r="C121" s="320" t="s">
        <v>323</v>
      </c>
      <c r="D121" s="321"/>
      <c r="E121" s="641" t="s">
        <v>324</v>
      </c>
      <c r="F121" s="641"/>
      <c r="G121" s="254"/>
      <c r="H121" s="254"/>
      <c r="I121" s="265">
        <v>0</v>
      </c>
      <c r="J121" s="254"/>
      <c r="K121" s="254"/>
      <c r="L121" s="254"/>
      <c r="M121" s="254"/>
      <c r="N121" s="265">
        <v>0</v>
      </c>
      <c r="O121" s="236" t="e">
        <f t="shared" si="32"/>
        <v>#DIV/0!</v>
      </c>
      <c r="P121" s="265">
        <v>0</v>
      </c>
      <c r="Q121" s="265">
        <v>0</v>
      </c>
      <c r="R121" s="265">
        <v>0</v>
      </c>
      <c r="S121" s="265">
        <v>0</v>
      </c>
      <c r="T121" s="265">
        <v>0</v>
      </c>
      <c r="U121" s="336">
        <f t="shared" si="13"/>
        <v>0</v>
      </c>
      <c r="V121" s="254"/>
    </row>
    <row r="122" spans="1:22" hidden="1" x14ac:dyDescent="0.25">
      <c r="A122" s="254"/>
      <c r="B122" s="320" t="s">
        <v>356</v>
      </c>
      <c r="C122" s="320" t="s">
        <v>327</v>
      </c>
      <c r="D122" s="321"/>
      <c r="E122" s="641" t="s">
        <v>328</v>
      </c>
      <c r="F122" s="641"/>
      <c r="G122" s="254"/>
      <c r="H122" s="254"/>
      <c r="I122" s="265">
        <v>42489</v>
      </c>
      <c r="J122" s="254"/>
      <c r="K122" s="254"/>
      <c r="L122" s="254"/>
      <c r="M122" s="254"/>
      <c r="N122" s="265">
        <v>42000</v>
      </c>
      <c r="O122" s="236">
        <f t="shared" si="32"/>
        <v>98.849113888300494</v>
      </c>
      <c r="P122" s="265"/>
      <c r="Q122" s="265">
        <f>N122</f>
        <v>42000</v>
      </c>
      <c r="R122" s="265"/>
      <c r="S122" s="265"/>
      <c r="T122" s="265"/>
      <c r="U122" s="336">
        <f t="shared" si="13"/>
        <v>489</v>
      </c>
      <c r="V122" s="254"/>
    </row>
    <row r="123" spans="1:22" ht="27" hidden="1" customHeight="1" x14ac:dyDescent="0.25">
      <c r="A123" s="254"/>
      <c r="B123" s="320" t="s">
        <v>356</v>
      </c>
      <c r="C123" s="320" t="s">
        <v>329</v>
      </c>
      <c r="D123" s="321"/>
      <c r="E123" s="641" t="s">
        <v>330</v>
      </c>
      <c r="F123" s="641"/>
      <c r="G123" s="254"/>
      <c r="H123" s="254"/>
      <c r="I123" s="265">
        <v>675000</v>
      </c>
      <c r="J123" s="254"/>
      <c r="K123" s="254"/>
      <c r="L123" s="254"/>
      <c r="M123" s="254"/>
      <c r="N123" s="265">
        <v>675000</v>
      </c>
      <c r="O123" s="236">
        <f t="shared" si="32"/>
        <v>100</v>
      </c>
      <c r="P123" s="265"/>
      <c r="Q123" s="265">
        <v>675000</v>
      </c>
      <c r="R123" s="265"/>
      <c r="S123" s="265"/>
      <c r="T123" s="265"/>
      <c r="U123" s="336">
        <f t="shared" ref="U123:U186" si="56">I123-N123</f>
        <v>0</v>
      </c>
      <c r="V123" s="254"/>
    </row>
    <row r="124" spans="1:22" hidden="1" x14ac:dyDescent="0.25">
      <c r="A124" s="254"/>
      <c r="B124" s="639" t="s">
        <v>356</v>
      </c>
      <c r="C124" s="639" t="s">
        <v>331</v>
      </c>
      <c r="D124" s="638"/>
      <c r="E124" s="642" t="s">
        <v>79</v>
      </c>
      <c r="F124" s="642"/>
      <c r="G124" s="254"/>
      <c r="H124" s="254"/>
      <c r="I124" s="263">
        <f t="shared" ref="I124" si="57">SUM(I125)</f>
        <v>15960000</v>
      </c>
      <c r="J124" s="254"/>
      <c r="K124" s="254"/>
      <c r="L124" s="254"/>
      <c r="M124" s="254"/>
      <c r="N124" s="263">
        <f t="shared" ref="N124:T124" si="58">SUM(N125)</f>
        <v>15960000</v>
      </c>
      <c r="O124" s="236">
        <f t="shared" si="32"/>
        <v>100</v>
      </c>
      <c r="P124" s="263">
        <f t="shared" si="58"/>
        <v>0</v>
      </c>
      <c r="Q124" s="263">
        <f t="shared" si="58"/>
        <v>15960000</v>
      </c>
      <c r="R124" s="263">
        <f t="shared" si="58"/>
        <v>0</v>
      </c>
      <c r="S124" s="263">
        <f t="shared" si="58"/>
        <v>0</v>
      </c>
      <c r="T124" s="263">
        <f t="shared" si="58"/>
        <v>0</v>
      </c>
      <c r="U124" s="336">
        <f t="shared" si="56"/>
        <v>0</v>
      </c>
      <c r="V124" s="254"/>
    </row>
    <row r="125" spans="1:22" hidden="1" x14ac:dyDescent="0.25">
      <c r="A125" s="254"/>
      <c r="B125" s="320" t="s">
        <v>356</v>
      </c>
      <c r="C125" s="320" t="s">
        <v>358</v>
      </c>
      <c r="D125" s="321"/>
      <c r="E125" s="641" t="s">
        <v>359</v>
      </c>
      <c r="F125" s="641"/>
      <c r="G125" s="254"/>
      <c r="H125" s="254"/>
      <c r="I125" s="265">
        <v>15960000</v>
      </c>
      <c r="J125" s="254"/>
      <c r="K125" s="254"/>
      <c r="L125" s="254"/>
      <c r="M125" s="254"/>
      <c r="N125" s="265">
        <v>15960000</v>
      </c>
      <c r="O125" s="236">
        <f t="shared" si="32"/>
        <v>100</v>
      </c>
      <c r="P125" s="265"/>
      <c r="Q125" s="265">
        <v>15960000</v>
      </c>
      <c r="R125" s="265"/>
      <c r="S125" s="265"/>
      <c r="T125" s="265"/>
      <c r="U125" s="336">
        <f t="shared" si="56"/>
        <v>0</v>
      </c>
      <c r="V125" s="254"/>
    </row>
    <row r="126" spans="1:22" hidden="1" x14ac:dyDescent="0.25">
      <c r="A126" s="254"/>
      <c r="B126" s="320"/>
      <c r="C126" s="320"/>
      <c r="D126" s="321"/>
      <c r="E126" s="641"/>
      <c r="F126" s="641"/>
      <c r="G126" s="254"/>
      <c r="H126" s="254"/>
      <c r="I126" s="265"/>
      <c r="J126" s="254"/>
      <c r="K126" s="254"/>
      <c r="L126" s="254"/>
      <c r="M126" s="254"/>
      <c r="N126" s="265"/>
      <c r="O126" s="236"/>
      <c r="P126" s="265"/>
      <c r="Q126" s="265"/>
      <c r="R126" s="265"/>
      <c r="S126" s="265"/>
      <c r="T126" s="265"/>
      <c r="U126" s="336">
        <f t="shared" si="56"/>
        <v>0</v>
      </c>
      <c r="V126" s="254"/>
    </row>
    <row r="127" spans="1:22" x14ac:dyDescent="0.25">
      <c r="A127" s="254"/>
      <c r="B127" s="635" t="s">
        <v>360</v>
      </c>
      <c r="C127" s="644"/>
      <c r="D127" s="636" t="s">
        <v>361</v>
      </c>
      <c r="E127" s="634"/>
      <c r="F127" s="634"/>
      <c r="G127" s="254"/>
      <c r="H127" s="254"/>
      <c r="I127" s="258">
        <f>I128+I144+I149+I133+I139</f>
        <v>4917882</v>
      </c>
      <c r="J127" s="254"/>
      <c r="K127" s="254"/>
      <c r="L127" s="254"/>
      <c r="M127" s="254"/>
      <c r="N127" s="258">
        <f>N128+N144+N149+N133+N139</f>
        <v>3052000</v>
      </c>
      <c r="O127" s="236">
        <f t="shared" si="32"/>
        <v>62.059236069511229</v>
      </c>
      <c r="P127" s="258">
        <f t="shared" ref="P127:T127" si="59">P128+P144+P149+P133+P139</f>
        <v>0</v>
      </c>
      <c r="Q127" s="258">
        <f t="shared" si="59"/>
        <v>0</v>
      </c>
      <c r="R127" s="258">
        <f t="shared" si="59"/>
        <v>792000</v>
      </c>
      <c r="S127" s="258">
        <f t="shared" si="59"/>
        <v>0</v>
      </c>
      <c r="T127" s="258">
        <f t="shared" si="59"/>
        <v>2260000</v>
      </c>
      <c r="U127" s="336">
        <f t="shared" si="56"/>
        <v>1865882</v>
      </c>
      <c r="V127" s="254"/>
    </row>
    <row r="128" spans="1:22" ht="22.5" hidden="1" x14ac:dyDescent="0.25">
      <c r="A128" s="254"/>
      <c r="B128" s="635" t="s">
        <v>854</v>
      </c>
      <c r="C128" s="644"/>
      <c r="D128" s="634"/>
      <c r="E128" s="646" t="s">
        <v>855</v>
      </c>
      <c r="F128" s="646"/>
      <c r="G128" s="254"/>
      <c r="H128" s="254"/>
      <c r="I128" s="258">
        <f t="shared" ref="I128:I130" si="60">I129</f>
        <v>0</v>
      </c>
      <c r="J128" s="254"/>
      <c r="K128" s="254"/>
      <c r="L128" s="254"/>
      <c r="M128" s="254"/>
      <c r="N128" s="258">
        <f t="shared" ref="N128:T130" si="61">N129</f>
        <v>0</v>
      </c>
      <c r="O128" s="236"/>
      <c r="P128" s="258">
        <f t="shared" si="61"/>
        <v>0</v>
      </c>
      <c r="Q128" s="258">
        <f t="shared" si="61"/>
        <v>0</v>
      </c>
      <c r="R128" s="258">
        <f t="shared" si="61"/>
        <v>0</v>
      </c>
      <c r="S128" s="258">
        <f t="shared" si="61"/>
        <v>0</v>
      </c>
      <c r="T128" s="258">
        <f t="shared" si="61"/>
        <v>0</v>
      </c>
      <c r="U128" s="336">
        <f t="shared" si="56"/>
        <v>0</v>
      </c>
      <c r="V128" s="254"/>
    </row>
    <row r="129" spans="1:22" hidden="1" x14ac:dyDescent="0.25">
      <c r="A129" s="254"/>
      <c r="B129" s="635" t="s">
        <v>854</v>
      </c>
      <c r="C129" s="635" t="s">
        <v>363</v>
      </c>
      <c r="D129" s="634"/>
      <c r="E129" s="636" t="s">
        <v>66</v>
      </c>
      <c r="F129" s="636"/>
      <c r="G129" s="254"/>
      <c r="H129" s="254"/>
      <c r="I129" s="258">
        <f t="shared" si="60"/>
        <v>0</v>
      </c>
      <c r="J129" s="254"/>
      <c r="K129" s="254"/>
      <c r="L129" s="254"/>
      <c r="M129" s="254"/>
      <c r="N129" s="258">
        <f t="shared" si="61"/>
        <v>0</v>
      </c>
      <c r="O129" s="236"/>
      <c r="P129" s="258">
        <f t="shared" si="61"/>
        <v>0</v>
      </c>
      <c r="Q129" s="258">
        <f t="shared" si="61"/>
        <v>0</v>
      </c>
      <c r="R129" s="258">
        <f t="shared" si="61"/>
        <v>0</v>
      </c>
      <c r="S129" s="258">
        <f t="shared" si="61"/>
        <v>0</v>
      </c>
      <c r="T129" s="258">
        <f t="shared" si="61"/>
        <v>0</v>
      </c>
      <c r="U129" s="336">
        <f t="shared" si="56"/>
        <v>0</v>
      </c>
      <c r="V129" s="254"/>
    </row>
    <row r="130" spans="1:22" hidden="1" x14ac:dyDescent="0.25">
      <c r="A130" s="254"/>
      <c r="B130" s="639" t="s">
        <v>854</v>
      </c>
      <c r="C130" s="639" t="s">
        <v>856</v>
      </c>
      <c r="D130" s="638"/>
      <c r="E130" s="640" t="s">
        <v>857</v>
      </c>
      <c r="F130" s="640"/>
      <c r="G130" s="254"/>
      <c r="H130" s="254"/>
      <c r="I130" s="263">
        <f t="shared" si="60"/>
        <v>0</v>
      </c>
      <c r="J130" s="254"/>
      <c r="K130" s="254"/>
      <c r="L130" s="254"/>
      <c r="M130" s="254"/>
      <c r="N130" s="263">
        <f t="shared" si="61"/>
        <v>0</v>
      </c>
      <c r="O130" s="236"/>
      <c r="P130" s="263">
        <f t="shared" si="61"/>
        <v>0</v>
      </c>
      <c r="Q130" s="263">
        <f t="shared" si="61"/>
        <v>0</v>
      </c>
      <c r="R130" s="263">
        <f t="shared" si="61"/>
        <v>0</v>
      </c>
      <c r="S130" s="263">
        <f t="shared" si="61"/>
        <v>0</v>
      </c>
      <c r="T130" s="263">
        <f t="shared" si="61"/>
        <v>0</v>
      </c>
      <c r="U130" s="336">
        <f t="shared" si="56"/>
        <v>0</v>
      </c>
      <c r="V130" s="254"/>
    </row>
    <row r="131" spans="1:22" hidden="1" x14ac:dyDescent="0.25">
      <c r="A131" s="254"/>
      <c r="B131" s="320" t="s">
        <v>854</v>
      </c>
      <c r="C131" s="320" t="s">
        <v>858</v>
      </c>
      <c r="D131" s="321"/>
      <c r="E131" s="322" t="s">
        <v>857</v>
      </c>
      <c r="F131" s="322"/>
      <c r="G131" s="254"/>
      <c r="H131" s="254"/>
      <c r="I131" s="265">
        <v>0</v>
      </c>
      <c r="J131" s="254"/>
      <c r="K131" s="254"/>
      <c r="L131" s="254"/>
      <c r="M131" s="254"/>
      <c r="N131" s="265">
        <v>0</v>
      </c>
      <c r="O131" s="236"/>
      <c r="P131" s="265">
        <v>0</v>
      </c>
      <c r="Q131" s="265">
        <v>0</v>
      </c>
      <c r="R131" s="265">
        <v>0</v>
      </c>
      <c r="S131" s="265">
        <v>0</v>
      </c>
      <c r="T131" s="265">
        <v>0</v>
      </c>
      <c r="U131" s="336">
        <f t="shared" si="56"/>
        <v>0</v>
      </c>
      <c r="V131" s="254"/>
    </row>
    <row r="132" spans="1:22" ht="13.5" hidden="1" customHeight="1" x14ac:dyDescent="0.25">
      <c r="A132" s="254"/>
      <c r="B132" s="320"/>
      <c r="C132" s="320"/>
      <c r="D132" s="321"/>
      <c r="E132" s="641"/>
      <c r="F132" s="641"/>
      <c r="G132" s="254"/>
      <c r="H132" s="254"/>
      <c r="I132" s="265"/>
      <c r="J132" s="254"/>
      <c r="K132" s="254"/>
      <c r="L132" s="254"/>
      <c r="M132" s="254"/>
      <c r="N132" s="265"/>
      <c r="O132" s="236"/>
      <c r="P132" s="265"/>
      <c r="Q132" s="265"/>
      <c r="R132" s="265"/>
      <c r="S132" s="265"/>
      <c r="T132" s="265"/>
      <c r="U132" s="336">
        <f t="shared" si="56"/>
        <v>0</v>
      </c>
      <c r="V132" s="254"/>
    </row>
    <row r="133" spans="1:22" ht="22.5" hidden="1" x14ac:dyDescent="0.25">
      <c r="A133" s="254"/>
      <c r="B133" s="635" t="s">
        <v>859</v>
      </c>
      <c r="C133" s="635"/>
      <c r="D133" s="634"/>
      <c r="E133" s="646" t="s">
        <v>860</v>
      </c>
      <c r="F133" s="646"/>
      <c r="G133" s="254"/>
      <c r="H133" s="254"/>
      <c r="I133" s="258">
        <f t="shared" ref="I133" si="62">I135</f>
        <v>0</v>
      </c>
      <c r="J133" s="254"/>
      <c r="K133" s="254"/>
      <c r="L133" s="254"/>
      <c r="M133" s="254"/>
      <c r="N133" s="258">
        <f t="shared" ref="N133:T133" si="63">N135</f>
        <v>0</v>
      </c>
      <c r="O133" s="236" t="e">
        <f t="shared" si="32"/>
        <v>#DIV/0!</v>
      </c>
      <c r="P133" s="258">
        <f t="shared" si="63"/>
        <v>0</v>
      </c>
      <c r="Q133" s="258">
        <f t="shared" si="63"/>
        <v>0</v>
      </c>
      <c r="R133" s="258">
        <f t="shared" si="63"/>
        <v>0</v>
      </c>
      <c r="S133" s="258">
        <f t="shared" si="63"/>
        <v>0</v>
      </c>
      <c r="T133" s="258">
        <f t="shared" si="63"/>
        <v>0</v>
      </c>
      <c r="U133" s="336">
        <f t="shared" si="56"/>
        <v>0</v>
      </c>
      <c r="V133" s="254"/>
    </row>
    <row r="134" spans="1:22" hidden="1" x14ac:dyDescent="0.25">
      <c r="A134" s="254"/>
      <c r="B134" s="635" t="s">
        <v>859</v>
      </c>
      <c r="C134" s="635" t="s">
        <v>363</v>
      </c>
      <c r="D134" s="634"/>
      <c r="E134" s="646" t="s">
        <v>66</v>
      </c>
      <c r="F134" s="646"/>
      <c r="G134" s="254"/>
      <c r="H134" s="254"/>
      <c r="I134" s="258">
        <f t="shared" ref="I134" si="64">I135</f>
        <v>0</v>
      </c>
      <c r="J134" s="254"/>
      <c r="K134" s="254"/>
      <c r="L134" s="254"/>
      <c r="M134" s="254"/>
      <c r="N134" s="258">
        <f t="shared" ref="N134:T134" si="65">N135</f>
        <v>0</v>
      </c>
      <c r="O134" s="236" t="e">
        <f t="shared" si="32"/>
        <v>#DIV/0!</v>
      </c>
      <c r="P134" s="258">
        <f t="shared" si="65"/>
        <v>0</v>
      </c>
      <c r="Q134" s="258">
        <f t="shared" si="65"/>
        <v>0</v>
      </c>
      <c r="R134" s="258">
        <f t="shared" si="65"/>
        <v>0</v>
      </c>
      <c r="S134" s="258">
        <f t="shared" si="65"/>
        <v>0</v>
      </c>
      <c r="T134" s="258">
        <f t="shared" si="65"/>
        <v>0</v>
      </c>
      <c r="U134" s="336">
        <f t="shared" si="56"/>
        <v>0</v>
      </c>
      <c r="V134" s="254"/>
    </row>
    <row r="135" spans="1:22" ht="25.5" hidden="1" x14ac:dyDescent="0.25">
      <c r="A135" s="254"/>
      <c r="B135" s="639" t="s">
        <v>859</v>
      </c>
      <c r="C135" s="639" t="s">
        <v>438</v>
      </c>
      <c r="D135" s="638"/>
      <c r="E135" s="642" t="s">
        <v>861</v>
      </c>
      <c r="F135" s="642"/>
      <c r="G135" s="254"/>
      <c r="H135" s="254"/>
      <c r="I135" s="263">
        <f t="shared" ref="I135" si="66">I136+I137</f>
        <v>0</v>
      </c>
      <c r="J135" s="254"/>
      <c r="K135" s="254"/>
      <c r="L135" s="254"/>
      <c r="M135" s="254"/>
      <c r="N135" s="263">
        <f t="shared" ref="N135:T135" si="67">N136+N137</f>
        <v>0</v>
      </c>
      <c r="O135" s="236" t="e">
        <f t="shared" si="32"/>
        <v>#DIV/0!</v>
      </c>
      <c r="P135" s="263">
        <f t="shared" si="67"/>
        <v>0</v>
      </c>
      <c r="Q135" s="263">
        <f t="shared" si="67"/>
        <v>0</v>
      </c>
      <c r="R135" s="263">
        <f t="shared" si="67"/>
        <v>0</v>
      </c>
      <c r="S135" s="263">
        <f t="shared" si="67"/>
        <v>0</v>
      </c>
      <c r="T135" s="263">
        <f t="shared" si="67"/>
        <v>0</v>
      </c>
      <c r="U135" s="336">
        <f t="shared" si="56"/>
        <v>0</v>
      </c>
      <c r="V135" s="254"/>
    </row>
    <row r="136" spans="1:22" ht="25.5" hidden="1" x14ac:dyDescent="0.25">
      <c r="A136" s="254"/>
      <c r="B136" s="320" t="s">
        <v>859</v>
      </c>
      <c r="C136" s="320" t="s">
        <v>442</v>
      </c>
      <c r="D136" s="321"/>
      <c r="E136" s="641" t="s">
        <v>862</v>
      </c>
      <c r="F136" s="641"/>
      <c r="G136" s="254"/>
      <c r="H136" s="254"/>
      <c r="I136" s="265">
        <v>0</v>
      </c>
      <c r="J136" s="254"/>
      <c r="K136" s="254"/>
      <c r="L136" s="254"/>
      <c r="M136" s="254"/>
      <c r="N136" s="265">
        <v>0</v>
      </c>
      <c r="O136" s="236"/>
      <c r="P136" s="265">
        <v>0</v>
      </c>
      <c r="Q136" s="265">
        <v>0</v>
      </c>
      <c r="R136" s="265">
        <v>0</v>
      </c>
      <c r="S136" s="265">
        <v>0</v>
      </c>
      <c r="T136" s="265">
        <v>0</v>
      </c>
      <c r="U136" s="336">
        <f t="shared" si="56"/>
        <v>0</v>
      </c>
      <c r="V136" s="254"/>
    </row>
    <row r="137" spans="1:22" ht="25.5" hidden="1" x14ac:dyDescent="0.25">
      <c r="A137" s="254"/>
      <c r="B137" s="320" t="s">
        <v>859</v>
      </c>
      <c r="C137" s="320" t="s">
        <v>444</v>
      </c>
      <c r="D137" s="634"/>
      <c r="E137" s="641" t="s">
        <v>863</v>
      </c>
      <c r="F137" s="641"/>
      <c r="G137" s="254"/>
      <c r="H137" s="254"/>
      <c r="I137" s="265">
        <v>0</v>
      </c>
      <c r="J137" s="254"/>
      <c r="K137" s="254"/>
      <c r="L137" s="254"/>
      <c r="M137" s="254"/>
      <c r="N137" s="265">
        <v>0</v>
      </c>
      <c r="O137" s="236" t="e">
        <f t="shared" si="32"/>
        <v>#DIV/0!</v>
      </c>
      <c r="P137" s="265">
        <v>0</v>
      </c>
      <c r="Q137" s="265">
        <v>0</v>
      </c>
      <c r="R137" s="265">
        <v>0</v>
      </c>
      <c r="S137" s="265">
        <v>0</v>
      </c>
      <c r="T137" s="265">
        <v>0</v>
      </c>
      <c r="U137" s="336">
        <f t="shared" si="56"/>
        <v>0</v>
      </c>
      <c r="V137" s="254"/>
    </row>
    <row r="138" spans="1:22" hidden="1" x14ac:dyDescent="0.25">
      <c r="A138" s="254"/>
      <c r="B138" s="320"/>
      <c r="C138" s="320"/>
      <c r="D138" s="634"/>
      <c r="E138" s="641"/>
      <c r="F138" s="641"/>
      <c r="G138" s="254"/>
      <c r="H138" s="254"/>
      <c r="I138" s="265"/>
      <c r="J138" s="254"/>
      <c r="K138" s="254"/>
      <c r="L138" s="254"/>
      <c r="M138" s="254"/>
      <c r="N138" s="265"/>
      <c r="O138" s="236"/>
      <c r="P138" s="265"/>
      <c r="Q138" s="265"/>
      <c r="R138" s="265"/>
      <c r="S138" s="265"/>
      <c r="T138" s="265"/>
      <c r="U138" s="336">
        <f t="shared" si="56"/>
        <v>0</v>
      </c>
      <c r="V138" s="254"/>
    </row>
    <row r="139" spans="1:22" hidden="1" x14ac:dyDescent="0.25">
      <c r="A139" s="254"/>
      <c r="B139" s="635" t="s">
        <v>362</v>
      </c>
      <c r="C139" s="635"/>
      <c r="D139" s="634"/>
      <c r="E139" s="646" t="s">
        <v>864</v>
      </c>
      <c r="F139" s="646"/>
      <c r="G139" s="254"/>
      <c r="H139" s="254"/>
      <c r="I139" s="258">
        <f t="shared" ref="I139:I141" si="68">I140</f>
        <v>0</v>
      </c>
      <c r="J139" s="254"/>
      <c r="K139" s="254"/>
      <c r="L139" s="254"/>
      <c r="M139" s="254"/>
      <c r="N139" s="258">
        <f t="shared" ref="N139:T141" si="69">N140</f>
        <v>0</v>
      </c>
      <c r="O139" s="236" t="e">
        <f t="shared" si="32"/>
        <v>#DIV/0!</v>
      </c>
      <c r="P139" s="258">
        <f t="shared" si="69"/>
        <v>0</v>
      </c>
      <c r="Q139" s="258">
        <f t="shared" si="69"/>
        <v>0</v>
      </c>
      <c r="R139" s="258">
        <f t="shared" si="69"/>
        <v>0</v>
      </c>
      <c r="S139" s="258">
        <f t="shared" si="69"/>
        <v>0</v>
      </c>
      <c r="T139" s="258">
        <f t="shared" si="69"/>
        <v>0</v>
      </c>
      <c r="U139" s="336">
        <f t="shared" si="56"/>
        <v>0</v>
      </c>
      <c r="V139" s="254"/>
    </row>
    <row r="140" spans="1:22" hidden="1" x14ac:dyDescent="0.25">
      <c r="A140" s="254"/>
      <c r="B140" s="635" t="s">
        <v>362</v>
      </c>
      <c r="C140" s="635"/>
      <c r="D140" s="634"/>
      <c r="E140" s="646" t="s">
        <v>66</v>
      </c>
      <c r="F140" s="646"/>
      <c r="G140" s="254"/>
      <c r="H140" s="254"/>
      <c r="I140" s="258">
        <f t="shared" si="68"/>
        <v>0</v>
      </c>
      <c r="J140" s="254"/>
      <c r="K140" s="254"/>
      <c r="L140" s="254"/>
      <c r="M140" s="254"/>
      <c r="N140" s="258">
        <f t="shared" si="69"/>
        <v>0</v>
      </c>
      <c r="O140" s="236" t="e">
        <f t="shared" si="32"/>
        <v>#DIV/0!</v>
      </c>
      <c r="P140" s="258">
        <f t="shared" si="69"/>
        <v>0</v>
      </c>
      <c r="Q140" s="258">
        <f t="shared" si="69"/>
        <v>0</v>
      </c>
      <c r="R140" s="258">
        <f t="shared" si="69"/>
        <v>0</v>
      </c>
      <c r="S140" s="258">
        <f t="shared" si="69"/>
        <v>0</v>
      </c>
      <c r="T140" s="258">
        <f t="shared" si="69"/>
        <v>0</v>
      </c>
      <c r="U140" s="336">
        <f t="shared" si="56"/>
        <v>0</v>
      </c>
      <c r="V140" s="254"/>
    </row>
    <row r="141" spans="1:22" ht="25.5" hidden="1" x14ac:dyDescent="0.25">
      <c r="A141" s="254"/>
      <c r="B141" s="639" t="s">
        <v>362</v>
      </c>
      <c r="C141" s="639" t="s">
        <v>364</v>
      </c>
      <c r="D141" s="638"/>
      <c r="E141" s="642" t="s">
        <v>365</v>
      </c>
      <c r="F141" s="642"/>
      <c r="G141" s="254"/>
      <c r="H141" s="254"/>
      <c r="I141" s="263">
        <f t="shared" si="68"/>
        <v>0</v>
      </c>
      <c r="J141" s="254"/>
      <c r="K141" s="254"/>
      <c r="L141" s="254"/>
      <c r="M141" s="254"/>
      <c r="N141" s="263">
        <f t="shared" si="69"/>
        <v>0</v>
      </c>
      <c r="O141" s="236" t="e">
        <f t="shared" si="32"/>
        <v>#DIV/0!</v>
      </c>
      <c r="P141" s="263">
        <f t="shared" si="69"/>
        <v>0</v>
      </c>
      <c r="Q141" s="263">
        <f t="shared" si="69"/>
        <v>0</v>
      </c>
      <c r="R141" s="263">
        <f t="shared" si="69"/>
        <v>0</v>
      </c>
      <c r="S141" s="263">
        <f t="shared" si="69"/>
        <v>0</v>
      </c>
      <c r="T141" s="263">
        <f t="shared" si="69"/>
        <v>0</v>
      </c>
      <c r="U141" s="336">
        <f t="shared" si="56"/>
        <v>0</v>
      </c>
      <c r="V141" s="254"/>
    </row>
    <row r="142" spans="1:22" ht="25.5" hidden="1" x14ac:dyDescent="0.25">
      <c r="A142" s="254"/>
      <c r="B142" s="320" t="s">
        <v>362</v>
      </c>
      <c r="C142" s="320" t="s">
        <v>366</v>
      </c>
      <c r="D142" s="321"/>
      <c r="E142" s="641" t="s">
        <v>367</v>
      </c>
      <c r="F142" s="641"/>
      <c r="G142" s="254"/>
      <c r="H142" s="254"/>
      <c r="I142" s="265">
        <v>0</v>
      </c>
      <c r="J142" s="254"/>
      <c r="K142" s="254"/>
      <c r="L142" s="254"/>
      <c r="M142" s="254"/>
      <c r="N142" s="265">
        <v>0</v>
      </c>
      <c r="O142" s="236" t="e">
        <f t="shared" si="32"/>
        <v>#DIV/0!</v>
      </c>
      <c r="P142" s="265">
        <v>0</v>
      </c>
      <c r="Q142" s="265">
        <v>0</v>
      </c>
      <c r="R142" s="265">
        <v>0</v>
      </c>
      <c r="S142" s="265">
        <v>0</v>
      </c>
      <c r="T142" s="265">
        <v>0</v>
      </c>
      <c r="U142" s="336">
        <f t="shared" si="56"/>
        <v>0</v>
      </c>
      <c r="V142" s="254"/>
    </row>
    <row r="143" spans="1:22" hidden="1" x14ac:dyDescent="0.25">
      <c r="A143" s="254"/>
      <c r="B143" s="635"/>
      <c r="C143" s="644"/>
      <c r="D143" s="636"/>
      <c r="E143" s="646"/>
      <c r="F143" s="646"/>
      <c r="G143" s="254"/>
      <c r="H143" s="254"/>
      <c r="I143" s="258"/>
      <c r="J143" s="254"/>
      <c r="K143" s="254"/>
      <c r="L143" s="254"/>
      <c r="M143" s="254"/>
      <c r="N143" s="258"/>
      <c r="O143" s="236"/>
      <c r="P143" s="258"/>
      <c r="Q143" s="258"/>
      <c r="R143" s="258"/>
      <c r="S143" s="258"/>
      <c r="T143" s="258"/>
      <c r="U143" s="336">
        <f t="shared" si="56"/>
        <v>0</v>
      </c>
      <c r="V143" s="254"/>
    </row>
    <row r="144" spans="1:22" ht="22.5" x14ac:dyDescent="0.25">
      <c r="A144" s="254"/>
      <c r="B144" s="635" t="s">
        <v>368</v>
      </c>
      <c r="C144" s="644"/>
      <c r="D144" s="634"/>
      <c r="E144" s="646" t="s">
        <v>369</v>
      </c>
      <c r="F144" s="646" t="s">
        <v>1911</v>
      </c>
      <c r="G144" s="254"/>
      <c r="H144" s="254"/>
      <c r="I144" s="258">
        <f t="shared" ref="I144:I145" si="70">I145</f>
        <v>2417882</v>
      </c>
      <c r="J144" s="254"/>
      <c r="K144" s="254"/>
      <c r="L144" s="254"/>
      <c r="M144" s="254"/>
      <c r="N144" s="258">
        <f t="shared" ref="N144:T145" si="71">N145</f>
        <v>792000</v>
      </c>
      <c r="O144" s="236">
        <f t="shared" si="32"/>
        <v>32.755940943354553</v>
      </c>
      <c r="P144" s="258">
        <f t="shared" si="71"/>
        <v>0</v>
      </c>
      <c r="Q144" s="258">
        <f t="shared" si="71"/>
        <v>0</v>
      </c>
      <c r="R144" s="258">
        <f t="shared" si="71"/>
        <v>792000</v>
      </c>
      <c r="S144" s="258">
        <f t="shared" si="71"/>
        <v>0</v>
      </c>
      <c r="T144" s="258">
        <f t="shared" si="71"/>
        <v>0</v>
      </c>
      <c r="U144" s="336">
        <f t="shared" si="56"/>
        <v>1625882</v>
      </c>
      <c r="V144" s="254"/>
    </row>
    <row r="145" spans="1:22" hidden="1" x14ac:dyDescent="0.25">
      <c r="A145" s="254"/>
      <c r="B145" s="635" t="s">
        <v>368</v>
      </c>
      <c r="C145" s="635" t="s">
        <v>320</v>
      </c>
      <c r="D145" s="634"/>
      <c r="E145" s="646" t="s">
        <v>65</v>
      </c>
      <c r="F145" s="646"/>
      <c r="G145" s="254"/>
      <c r="H145" s="254"/>
      <c r="I145" s="258">
        <f t="shared" si="70"/>
        <v>2417882</v>
      </c>
      <c r="J145" s="254"/>
      <c r="K145" s="254"/>
      <c r="L145" s="254"/>
      <c r="M145" s="254"/>
      <c r="N145" s="258">
        <f t="shared" si="71"/>
        <v>792000</v>
      </c>
      <c r="O145" s="236">
        <f t="shared" si="32"/>
        <v>32.755940943354553</v>
      </c>
      <c r="P145" s="258">
        <f t="shared" si="71"/>
        <v>0</v>
      </c>
      <c r="Q145" s="258">
        <f t="shared" si="71"/>
        <v>0</v>
      </c>
      <c r="R145" s="258">
        <f t="shared" si="71"/>
        <v>792000</v>
      </c>
      <c r="S145" s="258">
        <f t="shared" si="71"/>
        <v>0</v>
      </c>
      <c r="T145" s="258">
        <f t="shared" si="71"/>
        <v>0</v>
      </c>
      <c r="U145" s="336">
        <f t="shared" si="56"/>
        <v>1625882</v>
      </c>
      <c r="V145" s="254"/>
    </row>
    <row r="146" spans="1:22" hidden="1" x14ac:dyDescent="0.25">
      <c r="A146" s="254"/>
      <c r="B146" s="639" t="s">
        <v>368</v>
      </c>
      <c r="C146" s="639" t="s">
        <v>370</v>
      </c>
      <c r="D146" s="638"/>
      <c r="E146" s="642" t="s">
        <v>77</v>
      </c>
      <c r="F146" s="642"/>
      <c r="G146" s="254"/>
      <c r="H146" s="254"/>
      <c r="I146" s="263">
        <f t="shared" ref="I146" si="72">SUM(I147)</f>
        <v>2417882</v>
      </c>
      <c r="J146" s="254"/>
      <c r="K146" s="254"/>
      <c r="L146" s="254"/>
      <c r="M146" s="254"/>
      <c r="N146" s="263">
        <f t="shared" ref="N146:T146" si="73">SUM(N147)</f>
        <v>792000</v>
      </c>
      <c r="O146" s="236">
        <f t="shared" si="32"/>
        <v>32.755940943354553</v>
      </c>
      <c r="P146" s="263">
        <f t="shared" si="73"/>
        <v>0</v>
      </c>
      <c r="Q146" s="263">
        <f t="shared" si="73"/>
        <v>0</v>
      </c>
      <c r="R146" s="263">
        <f t="shared" si="73"/>
        <v>792000</v>
      </c>
      <c r="S146" s="263">
        <f t="shared" si="73"/>
        <v>0</v>
      </c>
      <c r="T146" s="263">
        <f t="shared" si="73"/>
        <v>0</v>
      </c>
      <c r="U146" s="336">
        <f t="shared" si="56"/>
        <v>1625882</v>
      </c>
      <c r="V146" s="254"/>
    </row>
    <row r="147" spans="1:22" hidden="1" x14ac:dyDescent="0.25">
      <c r="A147" s="254"/>
      <c r="B147" s="320" t="s">
        <v>368</v>
      </c>
      <c r="C147" s="320" t="s">
        <v>371</v>
      </c>
      <c r="D147" s="321"/>
      <c r="E147" s="641" t="s">
        <v>372</v>
      </c>
      <c r="F147" s="641"/>
      <c r="G147" s="254"/>
      <c r="H147" s="254"/>
      <c r="I147" s="265">
        <v>2417882</v>
      </c>
      <c r="J147" s="254"/>
      <c r="K147" s="254"/>
      <c r="L147" s="254"/>
      <c r="M147" s="254"/>
      <c r="N147" s="265">
        <v>792000</v>
      </c>
      <c r="O147" s="236">
        <f t="shared" si="32"/>
        <v>32.755940943354553</v>
      </c>
      <c r="P147" s="265"/>
      <c r="Q147" s="265"/>
      <c r="R147" s="265">
        <f>N147</f>
        <v>792000</v>
      </c>
      <c r="S147" s="265"/>
      <c r="T147" s="265"/>
      <c r="U147" s="336">
        <f t="shared" si="56"/>
        <v>1625882</v>
      </c>
      <c r="V147" s="254"/>
    </row>
    <row r="148" spans="1:22" hidden="1" x14ac:dyDescent="0.25">
      <c r="A148" s="254"/>
      <c r="B148" s="320"/>
      <c r="C148" s="320"/>
      <c r="D148" s="321"/>
      <c r="E148" s="641"/>
      <c r="F148" s="641"/>
      <c r="G148" s="254"/>
      <c r="H148" s="254"/>
      <c r="I148" s="265"/>
      <c r="J148" s="254"/>
      <c r="K148" s="254"/>
      <c r="L148" s="254"/>
      <c r="M148" s="254"/>
      <c r="N148" s="265"/>
      <c r="O148" s="236"/>
      <c r="P148" s="265"/>
      <c r="Q148" s="265"/>
      <c r="R148" s="265"/>
      <c r="S148" s="265"/>
      <c r="T148" s="265"/>
      <c r="U148" s="336">
        <f t="shared" si="56"/>
        <v>0</v>
      </c>
      <c r="V148" s="254"/>
    </row>
    <row r="149" spans="1:22" ht="33" customHeight="1" x14ac:dyDescent="0.25">
      <c r="A149" s="254"/>
      <c r="B149" s="635" t="s">
        <v>373</v>
      </c>
      <c r="C149" s="644"/>
      <c r="D149" s="634"/>
      <c r="E149" s="646" t="s">
        <v>374</v>
      </c>
      <c r="F149" s="646" t="s">
        <v>1912</v>
      </c>
      <c r="G149" s="254"/>
      <c r="H149" s="254"/>
      <c r="I149" s="258">
        <f t="shared" ref="I149:I150" si="74">I150</f>
        <v>2500000</v>
      </c>
      <c r="J149" s="254"/>
      <c r="K149" s="254"/>
      <c r="L149" s="254"/>
      <c r="M149" s="254"/>
      <c r="N149" s="258">
        <f t="shared" ref="N149:T150" si="75">N150</f>
        <v>2260000</v>
      </c>
      <c r="O149" s="236">
        <f t="shared" si="32"/>
        <v>90.4</v>
      </c>
      <c r="P149" s="258">
        <f t="shared" si="75"/>
        <v>0</v>
      </c>
      <c r="Q149" s="258">
        <f t="shared" si="75"/>
        <v>0</v>
      </c>
      <c r="R149" s="258">
        <f t="shared" si="75"/>
        <v>0</v>
      </c>
      <c r="S149" s="258">
        <f t="shared" si="75"/>
        <v>0</v>
      </c>
      <c r="T149" s="258">
        <f t="shared" si="75"/>
        <v>2260000</v>
      </c>
      <c r="U149" s="336">
        <f t="shared" si="56"/>
        <v>240000</v>
      </c>
      <c r="V149" s="254"/>
    </row>
    <row r="150" spans="1:22" hidden="1" x14ac:dyDescent="0.25">
      <c r="A150" s="254"/>
      <c r="B150" s="635" t="s">
        <v>373</v>
      </c>
      <c r="C150" s="635" t="s">
        <v>320</v>
      </c>
      <c r="D150" s="634"/>
      <c r="E150" s="636" t="s">
        <v>65</v>
      </c>
      <c r="F150" s="636"/>
      <c r="G150" s="254"/>
      <c r="H150" s="254"/>
      <c r="I150" s="258">
        <f t="shared" si="74"/>
        <v>2500000</v>
      </c>
      <c r="J150" s="254"/>
      <c r="K150" s="254"/>
      <c r="L150" s="254"/>
      <c r="M150" s="254"/>
      <c r="N150" s="258">
        <f t="shared" si="75"/>
        <v>2260000</v>
      </c>
      <c r="O150" s="236">
        <f t="shared" si="32"/>
        <v>90.4</v>
      </c>
      <c r="P150" s="258">
        <f t="shared" si="75"/>
        <v>0</v>
      </c>
      <c r="Q150" s="258">
        <f t="shared" si="75"/>
        <v>0</v>
      </c>
      <c r="R150" s="258">
        <f t="shared" si="75"/>
        <v>0</v>
      </c>
      <c r="S150" s="258">
        <f t="shared" si="75"/>
        <v>0</v>
      </c>
      <c r="T150" s="258">
        <f t="shared" si="75"/>
        <v>2260000</v>
      </c>
      <c r="U150" s="336">
        <f t="shared" si="56"/>
        <v>240000</v>
      </c>
      <c r="V150" s="254"/>
    </row>
    <row r="151" spans="1:22" hidden="1" x14ac:dyDescent="0.25">
      <c r="A151" s="254"/>
      <c r="B151" s="639" t="s">
        <v>373</v>
      </c>
      <c r="C151" s="639" t="s">
        <v>370</v>
      </c>
      <c r="D151" s="638"/>
      <c r="E151" s="640" t="s">
        <v>77</v>
      </c>
      <c r="F151" s="640"/>
      <c r="G151" s="254"/>
      <c r="H151" s="254"/>
      <c r="I151" s="263">
        <f t="shared" ref="I151" si="76">SUM(I152)</f>
        <v>2500000</v>
      </c>
      <c r="J151" s="254"/>
      <c r="K151" s="254"/>
      <c r="L151" s="254"/>
      <c r="M151" s="254"/>
      <c r="N151" s="263">
        <f t="shared" ref="N151:T151" si="77">SUM(N152)</f>
        <v>2260000</v>
      </c>
      <c r="O151" s="236">
        <f t="shared" si="32"/>
        <v>90.4</v>
      </c>
      <c r="P151" s="263">
        <f t="shared" si="77"/>
        <v>0</v>
      </c>
      <c r="Q151" s="263">
        <f t="shared" si="77"/>
        <v>0</v>
      </c>
      <c r="R151" s="263">
        <f t="shared" si="77"/>
        <v>0</v>
      </c>
      <c r="S151" s="263">
        <f t="shared" si="77"/>
        <v>0</v>
      </c>
      <c r="T151" s="263">
        <f t="shared" si="77"/>
        <v>2260000</v>
      </c>
      <c r="U151" s="336">
        <f t="shared" si="56"/>
        <v>240000</v>
      </c>
      <c r="V151" s="254"/>
    </row>
    <row r="152" spans="1:22" hidden="1" x14ac:dyDescent="0.25">
      <c r="A152" s="254"/>
      <c r="B152" s="320" t="s">
        <v>373</v>
      </c>
      <c r="C152" s="320" t="s">
        <v>1873</v>
      </c>
      <c r="D152" s="321"/>
      <c r="E152" s="322" t="s">
        <v>1874</v>
      </c>
      <c r="F152" s="322"/>
      <c r="G152" s="254"/>
      <c r="H152" s="254"/>
      <c r="I152" s="265">
        <v>2500000</v>
      </c>
      <c r="J152" s="254"/>
      <c r="K152" s="254"/>
      <c r="L152" s="254"/>
      <c r="M152" s="254"/>
      <c r="N152" s="265">
        <v>2260000</v>
      </c>
      <c r="O152" s="236">
        <f t="shared" si="32"/>
        <v>90.4</v>
      </c>
      <c r="P152" s="265"/>
      <c r="Q152" s="265"/>
      <c r="R152" s="265"/>
      <c r="S152" s="265"/>
      <c r="T152" s="265">
        <f>N152</f>
        <v>2260000</v>
      </c>
      <c r="U152" s="336">
        <f t="shared" si="56"/>
        <v>240000</v>
      </c>
      <c r="V152" s="254"/>
    </row>
    <row r="153" spans="1:22" hidden="1" x14ac:dyDescent="0.25">
      <c r="A153" s="254"/>
      <c r="B153" s="320"/>
      <c r="C153" s="320"/>
      <c r="D153" s="321"/>
      <c r="E153" s="322"/>
      <c r="F153" s="322"/>
      <c r="G153" s="254"/>
      <c r="H153" s="254"/>
      <c r="I153" s="265"/>
      <c r="J153" s="254"/>
      <c r="K153" s="254"/>
      <c r="L153" s="254"/>
      <c r="M153" s="254"/>
      <c r="N153" s="265"/>
      <c r="O153" s="236"/>
      <c r="P153" s="265"/>
      <c r="Q153" s="265"/>
      <c r="R153" s="265"/>
      <c r="S153" s="265"/>
      <c r="T153" s="265"/>
      <c r="U153" s="336">
        <f t="shared" si="56"/>
        <v>0</v>
      </c>
      <c r="V153" s="254"/>
    </row>
    <row r="154" spans="1:22" ht="41.25" customHeight="1" x14ac:dyDescent="0.25">
      <c r="A154" s="254"/>
      <c r="B154" s="635" t="s">
        <v>375</v>
      </c>
      <c r="C154" s="644"/>
      <c r="D154" s="645" t="s">
        <v>376</v>
      </c>
      <c r="E154" s="645"/>
      <c r="F154" s="646"/>
      <c r="G154" s="254"/>
      <c r="H154" s="254"/>
      <c r="I154" s="258">
        <f>I155+I168+I175</f>
        <v>27280000</v>
      </c>
      <c r="J154" s="254"/>
      <c r="K154" s="254"/>
      <c r="L154" s="254"/>
      <c r="M154" s="254"/>
      <c r="N154" s="258">
        <f>N155+N168+N175</f>
        <v>8270000</v>
      </c>
      <c r="O154" s="236">
        <f t="shared" ref="O154:O217" si="78">N154/I154*100</f>
        <v>30.315249266862171</v>
      </c>
      <c r="P154" s="258">
        <f t="shared" ref="P154:U154" si="79">P155+P168+P175</f>
        <v>2720000</v>
      </c>
      <c r="Q154" s="258">
        <f t="shared" si="79"/>
        <v>0</v>
      </c>
      <c r="R154" s="258">
        <f t="shared" si="79"/>
        <v>0</v>
      </c>
      <c r="S154" s="258">
        <f t="shared" si="79"/>
        <v>5550000</v>
      </c>
      <c r="T154" s="258">
        <f t="shared" si="79"/>
        <v>0</v>
      </c>
      <c r="U154" s="336">
        <f t="shared" si="56"/>
        <v>19010000</v>
      </c>
      <c r="V154" s="254"/>
    </row>
    <row r="155" spans="1:22" ht="30.75" customHeight="1" x14ac:dyDescent="0.25">
      <c r="A155" s="254"/>
      <c r="B155" s="635" t="s">
        <v>377</v>
      </c>
      <c r="C155" s="644"/>
      <c r="D155" s="634"/>
      <c r="E155" s="646" t="s">
        <v>378</v>
      </c>
      <c r="F155" s="646" t="s">
        <v>1913</v>
      </c>
      <c r="G155" s="254"/>
      <c r="H155" s="254"/>
      <c r="I155" s="258">
        <f t="shared" ref="I155" si="80">I156</f>
        <v>23980000</v>
      </c>
      <c r="J155" s="254"/>
      <c r="K155" s="254"/>
      <c r="L155" s="254"/>
      <c r="M155" s="254"/>
      <c r="N155" s="258">
        <f t="shared" ref="N155:T155" si="81">N156</f>
        <v>4970000</v>
      </c>
      <c r="O155" s="236">
        <f t="shared" si="78"/>
        <v>20.725604670558798</v>
      </c>
      <c r="P155" s="258">
        <f t="shared" si="81"/>
        <v>0</v>
      </c>
      <c r="Q155" s="258">
        <f t="shared" si="81"/>
        <v>0</v>
      </c>
      <c r="R155" s="258">
        <f t="shared" si="81"/>
        <v>0</v>
      </c>
      <c r="S155" s="258">
        <f t="shared" si="81"/>
        <v>4970000</v>
      </c>
      <c r="T155" s="258">
        <f t="shared" si="81"/>
        <v>0</v>
      </c>
      <c r="U155" s="336">
        <f t="shared" si="56"/>
        <v>19010000</v>
      </c>
      <c r="V155" s="254"/>
    </row>
    <row r="156" spans="1:22" hidden="1" x14ac:dyDescent="0.25">
      <c r="A156" s="254"/>
      <c r="B156" s="635" t="s">
        <v>377</v>
      </c>
      <c r="C156" s="635" t="s">
        <v>320</v>
      </c>
      <c r="D156" s="634"/>
      <c r="E156" s="646" t="s">
        <v>65</v>
      </c>
      <c r="F156" s="646"/>
      <c r="G156" s="254"/>
      <c r="H156" s="254"/>
      <c r="I156" s="258">
        <f>I157+I162+I165</f>
        <v>23980000</v>
      </c>
      <c r="J156" s="254"/>
      <c r="K156" s="254"/>
      <c r="L156" s="254"/>
      <c r="M156" s="254"/>
      <c r="N156" s="258">
        <f t="shared" ref="N156" si="82">N157+N162+N165</f>
        <v>4970000</v>
      </c>
      <c r="O156" s="236">
        <f t="shared" si="78"/>
        <v>20.725604670558798</v>
      </c>
      <c r="P156" s="258">
        <f t="shared" ref="P156:T156" si="83">P157+P162+P165</f>
        <v>0</v>
      </c>
      <c r="Q156" s="258">
        <f t="shared" si="83"/>
        <v>0</v>
      </c>
      <c r="R156" s="258">
        <f t="shared" si="83"/>
        <v>0</v>
      </c>
      <c r="S156" s="258">
        <f t="shared" si="83"/>
        <v>4970000</v>
      </c>
      <c r="T156" s="258">
        <f t="shared" si="83"/>
        <v>0</v>
      </c>
      <c r="U156" s="336">
        <f t="shared" si="56"/>
        <v>19010000</v>
      </c>
      <c r="V156" s="254"/>
    </row>
    <row r="157" spans="1:22" hidden="1" x14ac:dyDescent="0.25">
      <c r="A157" s="254"/>
      <c r="B157" s="639" t="s">
        <v>377</v>
      </c>
      <c r="C157" s="639" t="s">
        <v>321</v>
      </c>
      <c r="D157" s="638"/>
      <c r="E157" s="642" t="s">
        <v>322</v>
      </c>
      <c r="F157" s="642"/>
      <c r="G157" s="254"/>
      <c r="H157" s="254"/>
      <c r="I157" s="263">
        <f>SUM(I158:I161)</f>
        <v>9970000</v>
      </c>
      <c r="J157" s="254"/>
      <c r="K157" s="254"/>
      <c r="L157" s="254"/>
      <c r="M157" s="254"/>
      <c r="N157" s="263">
        <f t="shared" ref="N157" si="84">SUM(N158:N161)</f>
        <v>3440000</v>
      </c>
      <c r="O157" s="236">
        <f t="shared" si="78"/>
        <v>34.503510531594785</v>
      </c>
      <c r="P157" s="263">
        <f t="shared" ref="P157:T157" si="85">SUM(P158:P161)</f>
        <v>0</v>
      </c>
      <c r="Q157" s="263">
        <f t="shared" si="85"/>
        <v>0</v>
      </c>
      <c r="R157" s="263">
        <f t="shared" si="85"/>
        <v>0</v>
      </c>
      <c r="S157" s="263">
        <f t="shared" si="85"/>
        <v>3440000</v>
      </c>
      <c r="T157" s="263">
        <f t="shared" si="85"/>
        <v>0</v>
      </c>
      <c r="U157" s="336">
        <f t="shared" si="56"/>
        <v>6530000</v>
      </c>
      <c r="V157" s="254"/>
    </row>
    <row r="158" spans="1:22" ht="26.25" hidden="1" customHeight="1" x14ac:dyDescent="0.25">
      <c r="A158" s="254"/>
      <c r="B158" s="320" t="s">
        <v>377</v>
      </c>
      <c r="C158" s="320" t="s">
        <v>323</v>
      </c>
      <c r="D158" s="638"/>
      <c r="E158" s="641" t="s">
        <v>324</v>
      </c>
      <c r="F158" s="641"/>
      <c r="G158" s="254"/>
      <c r="H158" s="254"/>
      <c r="I158" s="265">
        <v>650000</v>
      </c>
      <c r="J158" s="254"/>
      <c r="K158" s="254"/>
      <c r="L158" s="254"/>
      <c r="M158" s="254"/>
      <c r="N158" s="265">
        <v>100000</v>
      </c>
      <c r="O158" s="236">
        <f t="shared" si="78"/>
        <v>15.384615384615385</v>
      </c>
      <c r="P158" s="265"/>
      <c r="Q158" s="265"/>
      <c r="R158" s="265"/>
      <c r="S158" s="265">
        <v>100000</v>
      </c>
      <c r="T158" s="265"/>
      <c r="U158" s="336">
        <f t="shared" si="56"/>
        <v>550000</v>
      </c>
      <c r="V158" s="254"/>
    </row>
    <row r="159" spans="1:22" ht="25.5" hidden="1" customHeight="1" x14ac:dyDescent="0.25">
      <c r="A159" s="254"/>
      <c r="B159" s="320" t="s">
        <v>377</v>
      </c>
      <c r="C159" s="320" t="s">
        <v>327</v>
      </c>
      <c r="D159" s="321"/>
      <c r="E159" s="641" t="s">
        <v>328</v>
      </c>
      <c r="F159" s="641"/>
      <c r="G159" s="254"/>
      <c r="H159" s="254"/>
      <c r="I159" s="265">
        <v>1750000</v>
      </c>
      <c r="J159" s="254"/>
      <c r="K159" s="254"/>
      <c r="L159" s="254"/>
      <c r="M159" s="254"/>
      <c r="N159" s="265">
        <v>500000</v>
      </c>
      <c r="O159" s="236">
        <f t="shared" si="78"/>
        <v>28.571428571428569</v>
      </c>
      <c r="P159" s="265"/>
      <c r="Q159" s="265"/>
      <c r="R159" s="265"/>
      <c r="S159" s="265">
        <v>500000</v>
      </c>
      <c r="T159" s="265"/>
      <c r="U159" s="336">
        <f t="shared" si="56"/>
        <v>1250000</v>
      </c>
      <c r="V159" s="254"/>
    </row>
    <row r="160" spans="1:22" ht="25.5" hidden="1" customHeight="1" x14ac:dyDescent="0.25">
      <c r="A160" s="254"/>
      <c r="B160" s="320" t="s">
        <v>377</v>
      </c>
      <c r="C160" s="320" t="s">
        <v>329</v>
      </c>
      <c r="D160" s="321"/>
      <c r="E160" s="641" t="s">
        <v>330</v>
      </c>
      <c r="F160" s="641"/>
      <c r="G160" s="254"/>
      <c r="H160" s="254"/>
      <c r="I160" s="265">
        <v>4970000</v>
      </c>
      <c r="J160" s="254"/>
      <c r="K160" s="254"/>
      <c r="L160" s="254"/>
      <c r="M160" s="254"/>
      <c r="N160" s="265">
        <v>2840000</v>
      </c>
      <c r="O160" s="236">
        <f t="shared" si="78"/>
        <v>57.142857142857139</v>
      </c>
      <c r="P160" s="265"/>
      <c r="Q160" s="265"/>
      <c r="R160" s="265"/>
      <c r="S160" s="265">
        <v>2840000</v>
      </c>
      <c r="T160" s="265"/>
      <c r="U160" s="336">
        <f t="shared" si="56"/>
        <v>2130000</v>
      </c>
      <c r="V160" s="254"/>
    </row>
    <row r="161" spans="1:22" ht="25.5" hidden="1" customHeight="1" x14ac:dyDescent="0.25">
      <c r="A161" s="254"/>
      <c r="B161" s="320" t="s">
        <v>1875</v>
      </c>
      <c r="C161" s="320" t="s">
        <v>436</v>
      </c>
      <c r="D161" s="321"/>
      <c r="E161" s="641" t="s">
        <v>1876</v>
      </c>
      <c r="F161" s="641"/>
      <c r="G161" s="254"/>
      <c r="H161" s="254"/>
      <c r="I161" s="265">
        <v>2600000</v>
      </c>
      <c r="J161" s="254"/>
      <c r="K161" s="254"/>
      <c r="L161" s="254"/>
      <c r="M161" s="254"/>
      <c r="N161" s="265"/>
      <c r="O161" s="236"/>
      <c r="P161" s="265"/>
      <c r="Q161" s="265"/>
      <c r="R161" s="265"/>
      <c r="S161" s="265"/>
      <c r="T161" s="265"/>
      <c r="U161" s="336">
        <f t="shared" si="56"/>
        <v>2600000</v>
      </c>
      <c r="V161" s="254"/>
    </row>
    <row r="162" spans="1:22" hidden="1" x14ac:dyDescent="0.25">
      <c r="A162" s="254"/>
      <c r="B162" s="639" t="s">
        <v>377</v>
      </c>
      <c r="C162" s="639" t="s">
        <v>331</v>
      </c>
      <c r="D162" s="638"/>
      <c r="E162" s="642" t="s">
        <v>79</v>
      </c>
      <c r="F162" s="642"/>
      <c r="G162" s="254"/>
      <c r="H162" s="254"/>
      <c r="I162" s="263">
        <f>SUM(I163:I164)</f>
        <v>14010000</v>
      </c>
      <c r="J162" s="254"/>
      <c r="K162" s="254"/>
      <c r="L162" s="254"/>
      <c r="M162" s="254"/>
      <c r="N162" s="263">
        <f t="shared" ref="N162" si="86">SUM(N163:N164)</f>
        <v>1530000</v>
      </c>
      <c r="O162" s="236">
        <f t="shared" si="78"/>
        <v>10.920770877944326</v>
      </c>
      <c r="P162" s="263">
        <f t="shared" ref="P162:T162" si="87">SUM(P163:P164)</f>
        <v>0</v>
      </c>
      <c r="Q162" s="263">
        <f t="shared" si="87"/>
        <v>0</v>
      </c>
      <c r="R162" s="263">
        <f t="shared" si="87"/>
        <v>0</v>
      </c>
      <c r="S162" s="263">
        <f t="shared" si="87"/>
        <v>1530000</v>
      </c>
      <c r="T162" s="263">
        <f t="shared" si="87"/>
        <v>0</v>
      </c>
      <c r="U162" s="336">
        <f t="shared" si="56"/>
        <v>12480000</v>
      </c>
      <c r="V162" s="254"/>
    </row>
    <row r="163" spans="1:22" ht="25.5" hidden="1" x14ac:dyDescent="0.25">
      <c r="A163" s="254"/>
      <c r="B163" s="320" t="s">
        <v>377</v>
      </c>
      <c r="C163" s="320" t="s">
        <v>428</v>
      </c>
      <c r="D163" s="321"/>
      <c r="E163" s="641" t="s">
        <v>429</v>
      </c>
      <c r="F163" s="641"/>
      <c r="G163" s="254"/>
      <c r="H163" s="254"/>
      <c r="I163" s="265">
        <v>450000</v>
      </c>
      <c r="J163" s="254"/>
      <c r="K163" s="254"/>
      <c r="L163" s="254"/>
      <c r="M163" s="254"/>
      <c r="N163" s="265">
        <v>0</v>
      </c>
      <c r="O163" s="236">
        <f t="shared" si="78"/>
        <v>0</v>
      </c>
      <c r="P163" s="265"/>
      <c r="Q163" s="265"/>
      <c r="R163" s="265"/>
      <c r="S163" s="265">
        <v>0</v>
      </c>
      <c r="T163" s="265"/>
      <c r="U163" s="336">
        <f t="shared" si="56"/>
        <v>450000</v>
      </c>
      <c r="V163" s="254"/>
    </row>
    <row r="164" spans="1:22" hidden="1" x14ac:dyDescent="0.25">
      <c r="A164" s="254"/>
      <c r="B164" s="320" t="s">
        <v>377</v>
      </c>
      <c r="C164" s="320" t="s">
        <v>358</v>
      </c>
      <c r="D164" s="321"/>
      <c r="E164" s="641" t="s">
        <v>359</v>
      </c>
      <c r="F164" s="641"/>
      <c r="G164" s="254"/>
      <c r="H164" s="254"/>
      <c r="I164" s="265">
        <v>13560000</v>
      </c>
      <c r="J164" s="254"/>
      <c r="K164" s="254"/>
      <c r="L164" s="254"/>
      <c r="M164" s="254"/>
      <c r="N164" s="265">
        <v>1530000</v>
      </c>
      <c r="O164" s="236">
        <f t="shared" si="78"/>
        <v>11.283185840707963</v>
      </c>
      <c r="P164" s="265"/>
      <c r="Q164" s="265"/>
      <c r="R164" s="265"/>
      <c r="S164" s="265">
        <v>1530000</v>
      </c>
      <c r="T164" s="265"/>
      <c r="U164" s="336">
        <f t="shared" si="56"/>
        <v>12030000</v>
      </c>
      <c r="V164" s="254"/>
    </row>
    <row r="165" spans="1:22" hidden="1" x14ac:dyDescent="0.25">
      <c r="A165" s="254"/>
      <c r="B165" s="639" t="s">
        <v>377</v>
      </c>
      <c r="C165" s="639" t="s">
        <v>339</v>
      </c>
      <c r="D165" s="638"/>
      <c r="E165" s="642" t="s">
        <v>76</v>
      </c>
      <c r="F165" s="642"/>
      <c r="G165" s="254"/>
      <c r="H165" s="254"/>
      <c r="I165" s="263">
        <f>SUM(I166)</f>
        <v>0</v>
      </c>
      <c r="J165" s="254"/>
      <c r="K165" s="254"/>
      <c r="L165" s="254"/>
      <c r="M165" s="254"/>
      <c r="N165" s="263">
        <f>SUM(N166)</f>
        <v>0</v>
      </c>
      <c r="O165" s="236" t="e">
        <f t="shared" si="78"/>
        <v>#DIV/0!</v>
      </c>
      <c r="P165" s="263">
        <f t="shared" ref="P165:T165" si="88">SUM(P166)</f>
        <v>0</v>
      </c>
      <c r="Q165" s="263">
        <f t="shared" si="88"/>
        <v>0</v>
      </c>
      <c r="R165" s="263">
        <f t="shared" si="88"/>
        <v>0</v>
      </c>
      <c r="S165" s="263">
        <f t="shared" si="88"/>
        <v>0</v>
      </c>
      <c r="T165" s="263">
        <f t="shared" si="88"/>
        <v>0</v>
      </c>
      <c r="U165" s="336">
        <f t="shared" si="56"/>
        <v>0</v>
      </c>
      <c r="V165" s="254"/>
    </row>
    <row r="166" spans="1:22" ht="24.75" hidden="1" customHeight="1" x14ac:dyDescent="0.25">
      <c r="A166" s="254"/>
      <c r="B166" s="320" t="s">
        <v>377</v>
      </c>
      <c r="C166" s="320" t="s">
        <v>851</v>
      </c>
      <c r="D166" s="321"/>
      <c r="E166" s="641" t="s">
        <v>865</v>
      </c>
      <c r="F166" s="641"/>
      <c r="G166" s="254"/>
      <c r="H166" s="254"/>
      <c r="I166" s="265">
        <v>0</v>
      </c>
      <c r="J166" s="254"/>
      <c r="K166" s="254"/>
      <c r="L166" s="254"/>
      <c r="M166" s="254"/>
      <c r="N166" s="265">
        <v>0</v>
      </c>
      <c r="O166" s="236" t="e">
        <f t="shared" si="78"/>
        <v>#DIV/0!</v>
      </c>
      <c r="P166" s="265">
        <v>0</v>
      </c>
      <c r="Q166" s="265">
        <v>0</v>
      </c>
      <c r="R166" s="265">
        <v>0</v>
      </c>
      <c r="S166" s="265">
        <v>0</v>
      </c>
      <c r="T166" s="265">
        <v>0</v>
      </c>
      <c r="U166" s="336">
        <f t="shared" si="56"/>
        <v>0</v>
      </c>
      <c r="V166" s="254"/>
    </row>
    <row r="167" spans="1:22" ht="73.5" hidden="1" customHeight="1" x14ac:dyDescent="0.25">
      <c r="A167" s="254"/>
      <c r="B167" s="320"/>
      <c r="C167" s="320"/>
      <c r="D167" s="321"/>
      <c r="E167" s="641"/>
      <c r="F167" s="641"/>
      <c r="G167" s="254"/>
      <c r="H167" s="254"/>
      <c r="I167" s="265"/>
      <c r="J167" s="254"/>
      <c r="K167" s="254"/>
      <c r="L167" s="254"/>
      <c r="M167" s="254"/>
      <c r="N167" s="265"/>
      <c r="O167" s="236"/>
      <c r="P167" s="265"/>
      <c r="Q167" s="265"/>
      <c r="R167" s="265"/>
      <c r="S167" s="265"/>
      <c r="T167" s="265"/>
      <c r="U167" s="336">
        <f t="shared" si="56"/>
        <v>0</v>
      </c>
      <c r="V167" s="254"/>
    </row>
    <row r="168" spans="1:22" ht="22.5" x14ac:dyDescent="0.25">
      <c r="A168" s="254"/>
      <c r="B168" s="635" t="s">
        <v>381</v>
      </c>
      <c r="C168" s="644"/>
      <c r="D168" s="634"/>
      <c r="E168" s="646" t="s">
        <v>382</v>
      </c>
      <c r="F168" s="646" t="s">
        <v>1914</v>
      </c>
      <c r="G168" s="254"/>
      <c r="H168" s="254"/>
      <c r="I168" s="258">
        <f t="shared" ref="I168:I169" si="89">I169</f>
        <v>580000</v>
      </c>
      <c r="J168" s="254"/>
      <c r="K168" s="254"/>
      <c r="L168" s="254"/>
      <c r="M168" s="254"/>
      <c r="N168" s="258">
        <f t="shared" ref="N168:T169" si="90">N169</f>
        <v>580000</v>
      </c>
      <c r="O168" s="236">
        <f t="shared" si="78"/>
        <v>100</v>
      </c>
      <c r="P168" s="258">
        <f t="shared" si="90"/>
        <v>0</v>
      </c>
      <c r="Q168" s="258">
        <f t="shared" si="90"/>
        <v>0</v>
      </c>
      <c r="R168" s="258">
        <f t="shared" si="90"/>
        <v>0</v>
      </c>
      <c r="S168" s="258">
        <f t="shared" si="90"/>
        <v>580000</v>
      </c>
      <c r="T168" s="258">
        <f t="shared" si="90"/>
        <v>0</v>
      </c>
      <c r="U168" s="336">
        <f t="shared" si="56"/>
        <v>0</v>
      </c>
      <c r="V168" s="254"/>
    </row>
    <row r="169" spans="1:22" hidden="1" x14ac:dyDescent="0.25">
      <c r="A169" s="254"/>
      <c r="B169" s="635" t="s">
        <v>381</v>
      </c>
      <c r="C169" s="635" t="s">
        <v>320</v>
      </c>
      <c r="D169" s="634"/>
      <c r="E169" s="646" t="s">
        <v>65</v>
      </c>
      <c r="F169" s="646"/>
      <c r="G169" s="254"/>
      <c r="H169" s="254"/>
      <c r="I169" s="258">
        <f t="shared" si="89"/>
        <v>580000</v>
      </c>
      <c r="J169" s="254"/>
      <c r="K169" s="254"/>
      <c r="L169" s="254"/>
      <c r="M169" s="254"/>
      <c r="N169" s="258">
        <f t="shared" si="90"/>
        <v>580000</v>
      </c>
      <c r="O169" s="236">
        <f t="shared" si="78"/>
        <v>100</v>
      </c>
      <c r="P169" s="258">
        <f t="shared" si="90"/>
        <v>0</v>
      </c>
      <c r="Q169" s="258">
        <f t="shared" si="90"/>
        <v>0</v>
      </c>
      <c r="R169" s="258">
        <f t="shared" si="90"/>
        <v>0</v>
      </c>
      <c r="S169" s="258">
        <f t="shared" si="90"/>
        <v>580000</v>
      </c>
      <c r="T169" s="258">
        <f t="shared" si="90"/>
        <v>0</v>
      </c>
      <c r="U169" s="336">
        <f t="shared" si="56"/>
        <v>0</v>
      </c>
      <c r="V169" s="254"/>
    </row>
    <row r="170" spans="1:22" hidden="1" x14ac:dyDescent="0.25">
      <c r="A170" s="254"/>
      <c r="B170" s="639" t="s">
        <v>381</v>
      </c>
      <c r="C170" s="639" t="s">
        <v>321</v>
      </c>
      <c r="D170" s="638"/>
      <c r="E170" s="642" t="s">
        <v>322</v>
      </c>
      <c r="F170" s="642"/>
      <c r="G170" s="254"/>
      <c r="H170" s="254"/>
      <c r="I170" s="263">
        <f t="shared" ref="I170" si="91">SUM(I171:I173)</f>
        <v>580000</v>
      </c>
      <c r="J170" s="254"/>
      <c r="K170" s="254"/>
      <c r="L170" s="254"/>
      <c r="M170" s="254"/>
      <c r="N170" s="263">
        <f t="shared" ref="N170:T170" si="92">SUM(N171:N173)</f>
        <v>580000</v>
      </c>
      <c r="O170" s="236">
        <f t="shared" si="78"/>
        <v>100</v>
      </c>
      <c r="P170" s="263">
        <f t="shared" si="92"/>
        <v>0</v>
      </c>
      <c r="Q170" s="263">
        <f t="shared" si="92"/>
        <v>0</v>
      </c>
      <c r="R170" s="263">
        <f t="shared" si="92"/>
        <v>0</v>
      </c>
      <c r="S170" s="263">
        <f t="shared" si="92"/>
        <v>580000</v>
      </c>
      <c r="T170" s="263">
        <f t="shared" si="92"/>
        <v>0</v>
      </c>
      <c r="U170" s="336">
        <f t="shared" si="56"/>
        <v>0</v>
      </c>
      <c r="V170" s="254"/>
    </row>
    <row r="171" spans="1:22" ht="24.75" hidden="1" customHeight="1" x14ac:dyDescent="0.25">
      <c r="A171" s="254"/>
      <c r="B171" s="320" t="s">
        <v>381</v>
      </c>
      <c r="C171" s="320" t="s">
        <v>323</v>
      </c>
      <c r="D171" s="321"/>
      <c r="E171" s="641" t="s">
        <v>324</v>
      </c>
      <c r="F171" s="641"/>
      <c r="G171" s="254"/>
      <c r="H171" s="254"/>
      <c r="I171" s="265">
        <v>100000</v>
      </c>
      <c r="J171" s="254"/>
      <c r="K171" s="254"/>
      <c r="L171" s="254"/>
      <c r="M171" s="254"/>
      <c r="N171" s="265">
        <v>100000</v>
      </c>
      <c r="O171" s="236">
        <f t="shared" si="78"/>
        <v>100</v>
      </c>
      <c r="P171" s="265"/>
      <c r="Q171" s="265"/>
      <c r="R171" s="265"/>
      <c r="S171" s="265">
        <v>100000</v>
      </c>
      <c r="T171" s="265"/>
      <c r="U171" s="336">
        <f t="shared" si="56"/>
        <v>0</v>
      </c>
      <c r="V171" s="254"/>
    </row>
    <row r="172" spans="1:22" ht="25.5" hidden="1" customHeight="1" x14ac:dyDescent="0.25">
      <c r="A172" s="254"/>
      <c r="B172" s="320" t="s">
        <v>381</v>
      </c>
      <c r="C172" s="320" t="s">
        <v>327</v>
      </c>
      <c r="D172" s="321"/>
      <c r="E172" s="641" t="s">
        <v>328</v>
      </c>
      <c r="F172" s="641"/>
      <c r="G172" s="254"/>
      <c r="H172" s="254"/>
      <c r="I172" s="265">
        <v>120000</v>
      </c>
      <c r="J172" s="254"/>
      <c r="K172" s="254"/>
      <c r="L172" s="254"/>
      <c r="M172" s="254"/>
      <c r="N172" s="265">
        <v>120000</v>
      </c>
      <c r="O172" s="236">
        <f t="shared" si="78"/>
        <v>100</v>
      </c>
      <c r="P172" s="265"/>
      <c r="Q172" s="265"/>
      <c r="R172" s="265"/>
      <c r="S172" s="265">
        <v>120000</v>
      </c>
      <c r="T172" s="265"/>
      <c r="U172" s="336">
        <f t="shared" si="56"/>
        <v>0</v>
      </c>
      <c r="V172" s="254"/>
    </row>
    <row r="173" spans="1:22" ht="27.75" hidden="1" customHeight="1" x14ac:dyDescent="0.25">
      <c r="A173" s="254"/>
      <c r="B173" s="320" t="s">
        <v>381</v>
      </c>
      <c r="C173" s="320" t="s">
        <v>329</v>
      </c>
      <c r="D173" s="321"/>
      <c r="E173" s="641" t="s">
        <v>330</v>
      </c>
      <c r="F173" s="641"/>
      <c r="G173" s="254"/>
      <c r="H173" s="254"/>
      <c r="I173" s="265">
        <v>360000</v>
      </c>
      <c r="J173" s="254"/>
      <c r="K173" s="254"/>
      <c r="L173" s="254"/>
      <c r="M173" s="254"/>
      <c r="N173" s="265">
        <v>360000</v>
      </c>
      <c r="O173" s="236">
        <f t="shared" si="78"/>
        <v>100</v>
      </c>
      <c r="P173" s="265"/>
      <c r="Q173" s="265"/>
      <c r="R173" s="265"/>
      <c r="S173" s="265">
        <v>360000</v>
      </c>
      <c r="T173" s="265"/>
      <c r="U173" s="336">
        <f t="shared" si="56"/>
        <v>0</v>
      </c>
      <c r="V173" s="254"/>
    </row>
    <row r="174" spans="1:22" hidden="1" x14ac:dyDescent="0.25">
      <c r="A174" s="254"/>
      <c r="B174" s="320"/>
      <c r="C174" s="320"/>
      <c r="D174" s="321"/>
      <c r="E174" s="641"/>
      <c r="F174" s="641"/>
      <c r="G174" s="254"/>
      <c r="H174" s="254"/>
      <c r="I174" s="265"/>
      <c r="J174" s="254"/>
      <c r="K174" s="254"/>
      <c r="L174" s="254"/>
      <c r="M174" s="254"/>
      <c r="N174" s="265"/>
      <c r="O174" s="236"/>
      <c r="P174" s="265"/>
      <c r="Q174" s="265"/>
      <c r="R174" s="265"/>
      <c r="S174" s="265"/>
      <c r="T174" s="265"/>
      <c r="U174" s="336">
        <f t="shared" si="56"/>
        <v>0</v>
      </c>
      <c r="V174" s="254"/>
    </row>
    <row r="175" spans="1:22" x14ac:dyDescent="0.25">
      <c r="A175" s="254"/>
      <c r="B175" s="635" t="s">
        <v>383</v>
      </c>
      <c r="C175" s="644"/>
      <c r="D175" s="634"/>
      <c r="E175" s="646" t="s">
        <v>384</v>
      </c>
      <c r="F175" s="646" t="s">
        <v>1915</v>
      </c>
      <c r="G175" s="254"/>
      <c r="H175" s="254"/>
      <c r="I175" s="258">
        <f t="shared" ref="I175" si="93">I176</f>
        <v>2720000</v>
      </c>
      <c r="J175" s="254"/>
      <c r="K175" s="254"/>
      <c r="L175" s="254"/>
      <c r="M175" s="254"/>
      <c r="N175" s="258">
        <f t="shared" ref="N175:T175" si="94">N176</f>
        <v>2720000</v>
      </c>
      <c r="O175" s="236">
        <f t="shared" si="78"/>
        <v>100</v>
      </c>
      <c r="P175" s="258">
        <f t="shared" si="94"/>
        <v>2720000</v>
      </c>
      <c r="Q175" s="258">
        <f t="shared" si="94"/>
        <v>0</v>
      </c>
      <c r="R175" s="258">
        <f t="shared" si="94"/>
        <v>0</v>
      </c>
      <c r="S175" s="258">
        <f t="shared" si="94"/>
        <v>0</v>
      </c>
      <c r="T175" s="258">
        <f t="shared" si="94"/>
        <v>0</v>
      </c>
      <c r="U175" s="336">
        <f t="shared" si="56"/>
        <v>0</v>
      </c>
      <c r="V175" s="254"/>
    </row>
    <row r="176" spans="1:22" hidden="1" x14ac:dyDescent="0.25">
      <c r="A176" s="254"/>
      <c r="B176" s="635" t="s">
        <v>383</v>
      </c>
      <c r="C176" s="635" t="s">
        <v>320</v>
      </c>
      <c r="D176" s="634"/>
      <c r="E176" s="646" t="s">
        <v>65</v>
      </c>
      <c r="F176" s="646"/>
      <c r="G176" s="254"/>
      <c r="H176" s="254"/>
      <c r="I176" s="258">
        <f t="shared" ref="I176" si="95">I177+I181</f>
        <v>2720000</v>
      </c>
      <c r="J176" s="254"/>
      <c r="K176" s="254"/>
      <c r="L176" s="254"/>
      <c r="M176" s="254"/>
      <c r="N176" s="258">
        <f t="shared" ref="N176:T176" si="96">N177+N181</f>
        <v>2720000</v>
      </c>
      <c r="O176" s="236">
        <f t="shared" si="78"/>
        <v>100</v>
      </c>
      <c r="P176" s="258">
        <f t="shared" si="96"/>
        <v>2720000</v>
      </c>
      <c r="Q176" s="258">
        <f t="shared" si="96"/>
        <v>0</v>
      </c>
      <c r="R176" s="258">
        <f t="shared" si="96"/>
        <v>0</v>
      </c>
      <c r="S176" s="258">
        <f t="shared" si="96"/>
        <v>0</v>
      </c>
      <c r="T176" s="258">
        <f t="shared" si="96"/>
        <v>0</v>
      </c>
      <c r="U176" s="336">
        <f t="shared" si="56"/>
        <v>0</v>
      </c>
      <c r="V176" s="254"/>
    </row>
    <row r="177" spans="1:22" hidden="1" x14ac:dyDescent="0.25">
      <c r="A177" s="254"/>
      <c r="B177" s="639" t="s">
        <v>383</v>
      </c>
      <c r="C177" s="639" t="s">
        <v>321</v>
      </c>
      <c r="D177" s="638"/>
      <c r="E177" s="642" t="s">
        <v>322</v>
      </c>
      <c r="F177" s="642"/>
      <c r="G177" s="254"/>
      <c r="H177" s="254"/>
      <c r="I177" s="263">
        <f t="shared" ref="I177" si="97">SUM(I178:I180)</f>
        <v>2200000</v>
      </c>
      <c r="J177" s="254"/>
      <c r="K177" s="254"/>
      <c r="L177" s="254"/>
      <c r="M177" s="254"/>
      <c r="N177" s="263">
        <f t="shared" ref="N177:T177" si="98">SUM(N178:N180)</f>
        <v>2200000</v>
      </c>
      <c r="O177" s="236">
        <f t="shared" si="78"/>
        <v>100</v>
      </c>
      <c r="P177" s="263">
        <f t="shared" si="98"/>
        <v>2200000</v>
      </c>
      <c r="Q177" s="263">
        <f t="shared" si="98"/>
        <v>0</v>
      </c>
      <c r="R177" s="263">
        <f t="shared" si="98"/>
        <v>0</v>
      </c>
      <c r="S177" s="263">
        <f t="shared" si="98"/>
        <v>0</v>
      </c>
      <c r="T177" s="263">
        <f t="shared" si="98"/>
        <v>0</v>
      </c>
      <c r="U177" s="336">
        <f t="shared" si="56"/>
        <v>0</v>
      </c>
      <c r="V177" s="254"/>
    </row>
    <row r="178" spans="1:22" ht="27" hidden="1" customHeight="1" x14ac:dyDescent="0.25">
      <c r="A178" s="254"/>
      <c r="B178" s="320" t="s">
        <v>383</v>
      </c>
      <c r="C178" s="320" t="s">
        <v>323</v>
      </c>
      <c r="D178" s="321"/>
      <c r="E178" s="641" t="s">
        <v>324</v>
      </c>
      <c r="F178" s="641"/>
      <c r="G178" s="254"/>
      <c r="H178" s="254"/>
      <c r="I178" s="265">
        <v>100000</v>
      </c>
      <c r="J178" s="254"/>
      <c r="K178" s="254"/>
      <c r="L178" s="254"/>
      <c r="M178" s="254"/>
      <c r="N178" s="265">
        <v>100000</v>
      </c>
      <c r="O178" s="236">
        <f t="shared" si="78"/>
        <v>100</v>
      </c>
      <c r="P178" s="265">
        <v>100000</v>
      </c>
      <c r="Q178" s="265"/>
      <c r="R178" s="265"/>
      <c r="S178" s="265"/>
      <c r="T178" s="265"/>
      <c r="U178" s="336">
        <f t="shared" si="56"/>
        <v>0</v>
      </c>
      <c r="V178" s="254"/>
    </row>
    <row r="179" spans="1:22" ht="26.25" hidden="1" customHeight="1" x14ac:dyDescent="0.25">
      <c r="A179" s="254"/>
      <c r="B179" s="320" t="s">
        <v>383</v>
      </c>
      <c r="C179" s="320" t="s">
        <v>327</v>
      </c>
      <c r="D179" s="321"/>
      <c r="E179" s="641" t="s">
        <v>328</v>
      </c>
      <c r="F179" s="641"/>
      <c r="G179" s="254"/>
      <c r="H179" s="254"/>
      <c r="I179" s="265">
        <v>100000</v>
      </c>
      <c r="J179" s="254"/>
      <c r="K179" s="254"/>
      <c r="L179" s="254"/>
      <c r="M179" s="254"/>
      <c r="N179" s="265">
        <v>100000</v>
      </c>
      <c r="O179" s="236">
        <f t="shared" si="78"/>
        <v>100</v>
      </c>
      <c r="P179" s="265">
        <v>100000</v>
      </c>
      <c r="Q179" s="265"/>
      <c r="R179" s="265"/>
      <c r="S179" s="265"/>
      <c r="T179" s="265"/>
      <c r="U179" s="336">
        <f t="shared" si="56"/>
        <v>0</v>
      </c>
      <c r="V179" s="254"/>
    </row>
    <row r="180" spans="1:22" ht="24.75" hidden="1" customHeight="1" x14ac:dyDescent="0.25">
      <c r="A180" s="254"/>
      <c r="B180" s="320" t="s">
        <v>383</v>
      </c>
      <c r="C180" s="320" t="s">
        <v>329</v>
      </c>
      <c r="D180" s="321"/>
      <c r="E180" s="641" t="s">
        <v>330</v>
      </c>
      <c r="F180" s="641"/>
      <c r="G180" s="254"/>
      <c r="H180" s="254"/>
      <c r="I180" s="265">
        <v>2000000</v>
      </c>
      <c r="J180" s="254"/>
      <c r="K180" s="254"/>
      <c r="L180" s="254"/>
      <c r="M180" s="254"/>
      <c r="N180" s="265">
        <v>2000000</v>
      </c>
      <c r="O180" s="236">
        <f t="shared" si="78"/>
        <v>100</v>
      </c>
      <c r="P180" s="265">
        <v>2000000</v>
      </c>
      <c r="Q180" s="265"/>
      <c r="R180" s="265"/>
      <c r="S180" s="265"/>
      <c r="T180" s="265"/>
      <c r="U180" s="336">
        <f t="shared" si="56"/>
        <v>0</v>
      </c>
      <c r="V180" s="254"/>
    </row>
    <row r="181" spans="1:22" hidden="1" x14ac:dyDescent="0.25">
      <c r="A181" s="254"/>
      <c r="B181" s="639" t="s">
        <v>383</v>
      </c>
      <c r="C181" s="639" t="s">
        <v>331</v>
      </c>
      <c r="D181" s="638"/>
      <c r="E181" s="640" t="s">
        <v>79</v>
      </c>
      <c r="F181" s="640"/>
      <c r="G181" s="254"/>
      <c r="H181" s="254"/>
      <c r="I181" s="263">
        <f t="shared" ref="I181" si="99">SUM(I182)</f>
        <v>520000</v>
      </c>
      <c r="J181" s="254"/>
      <c r="K181" s="254"/>
      <c r="L181" s="254"/>
      <c r="M181" s="254"/>
      <c r="N181" s="263">
        <f t="shared" ref="N181:T181" si="100">SUM(N182)</f>
        <v>520000</v>
      </c>
      <c r="O181" s="236">
        <f t="shared" si="78"/>
        <v>100</v>
      </c>
      <c r="P181" s="263">
        <f t="shared" si="100"/>
        <v>520000</v>
      </c>
      <c r="Q181" s="263">
        <f t="shared" si="100"/>
        <v>0</v>
      </c>
      <c r="R181" s="263">
        <f t="shared" si="100"/>
        <v>0</v>
      </c>
      <c r="S181" s="263">
        <f t="shared" si="100"/>
        <v>0</v>
      </c>
      <c r="T181" s="263">
        <f t="shared" si="100"/>
        <v>0</v>
      </c>
      <c r="U181" s="336">
        <f t="shared" si="56"/>
        <v>0</v>
      </c>
      <c r="V181" s="254"/>
    </row>
    <row r="182" spans="1:22" hidden="1" x14ac:dyDescent="0.25">
      <c r="A182" s="254"/>
      <c r="B182" s="320" t="s">
        <v>383</v>
      </c>
      <c r="C182" s="320" t="s">
        <v>358</v>
      </c>
      <c r="D182" s="321"/>
      <c r="E182" s="322" t="s">
        <v>359</v>
      </c>
      <c r="F182" s="322"/>
      <c r="G182" s="254"/>
      <c r="H182" s="254"/>
      <c r="I182" s="265">
        <v>520000</v>
      </c>
      <c r="J182" s="254"/>
      <c r="K182" s="254"/>
      <c r="L182" s="254"/>
      <c r="M182" s="254"/>
      <c r="N182" s="265">
        <v>520000</v>
      </c>
      <c r="O182" s="236">
        <f t="shared" si="78"/>
        <v>100</v>
      </c>
      <c r="P182" s="265">
        <v>520000</v>
      </c>
      <c r="Q182" s="265"/>
      <c r="R182" s="265"/>
      <c r="S182" s="265"/>
      <c r="T182" s="265"/>
      <c r="U182" s="336">
        <f t="shared" si="56"/>
        <v>0</v>
      </c>
      <c r="V182" s="254"/>
    </row>
    <row r="183" spans="1:22" hidden="1" x14ac:dyDescent="0.25">
      <c r="A183" s="254"/>
      <c r="B183" s="320"/>
      <c r="C183" s="320"/>
      <c r="D183" s="321"/>
      <c r="E183" s="322"/>
      <c r="F183" s="322"/>
      <c r="G183" s="254"/>
      <c r="H183" s="254"/>
      <c r="I183" s="265"/>
      <c r="J183" s="254"/>
      <c r="K183" s="254"/>
      <c r="L183" s="254"/>
      <c r="M183" s="254"/>
      <c r="N183" s="265"/>
      <c r="O183" s="236"/>
      <c r="P183" s="265"/>
      <c r="Q183" s="265"/>
      <c r="R183" s="265"/>
      <c r="S183" s="265"/>
      <c r="T183" s="265"/>
      <c r="U183" s="336">
        <f t="shared" si="56"/>
        <v>0</v>
      </c>
      <c r="V183" s="254"/>
    </row>
    <row r="184" spans="1:22" ht="48.75" customHeight="1" x14ac:dyDescent="0.25">
      <c r="A184" s="254"/>
      <c r="B184" s="635" t="s">
        <v>385</v>
      </c>
      <c r="C184" s="644"/>
      <c r="D184" s="645" t="s">
        <v>386</v>
      </c>
      <c r="E184" s="645"/>
      <c r="F184" s="646"/>
      <c r="G184" s="254"/>
      <c r="H184" s="254"/>
      <c r="I184" s="258">
        <f>I185+I195+I201+I210+I216+I222+I235+I241+I255</f>
        <v>41932166</v>
      </c>
      <c r="J184" s="254"/>
      <c r="K184" s="254"/>
      <c r="L184" s="254"/>
      <c r="M184" s="254"/>
      <c r="N184" s="258">
        <f>N185+N195+N201+N210+N216+N222+N235+N241+N255</f>
        <v>29483500</v>
      </c>
      <c r="O184" s="236">
        <f t="shared" si="78"/>
        <v>70.312370698904516</v>
      </c>
      <c r="P184" s="258">
        <f t="shared" ref="P184:T184" si="101">P185+P195+P201+P210+P216+P222+P235+P241+P255</f>
        <v>2000000</v>
      </c>
      <c r="Q184" s="258">
        <f t="shared" si="101"/>
        <v>0</v>
      </c>
      <c r="R184" s="258">
        <f t="shared" si="101"/>
        <v>0</v>
      </c>
      <c r="S184" s="258">
        <f t="shared" si="101"/>
        <v>12300000</v>
      </c>
      <c r="T184" s="258">
        <f t="shared" si="101"/>
        <v>15183500</v>
      </c>
      <c r="U184" s="336">
        <f t="shared" si="56"/>
        <v>12448666</v>
      </c>
      <c r="V184" s="254"/>
    </row>
    <row r="185" spans="1:22" ht="33.75" x14ac:dyDescent="0.25">
      <c r="A185" s="254"/>
      <c r="B185" s="635" t="s">
        <v>387</v>
      </c>
      <c r="C185" s="644"/>
      <c r="D185" s="634"/>
      <c r="E185" s="646" t="s">
        <v>388</v>
      </c>
      <c r="F185" s="646" t="s">
        <v>1916</v>
      </c>
      <c r="G185" s="254"/>
      <c r="H185" s="254"/>
      <c r="I185" s="258">
        <f t="shared" ref="I185" si="102">I186</f>
        <v>5510000</v>
      </c>
      <c r="J185" s="254"/>
      <c r="K185" s="254"/>
      <c r="L185" s="254"/>
      <c r="M185" s="254"/>
      <c r="N185" s="258">
        <f t="shared" ref="N185:T185" si="103">N186</f>
        <v>5510000</v>
      </c>
      <c r="O185" s="236">
        <f t="shared" si="78"/>
        <v>100</v>
      </c>
      <c r="P185" s="258">
        <f t="shared" si="103"/>
        <v>0</v>
      </c>
      <c r="Q185" s="258">
        <f t="shared" si="103"/>
        <v>0</v>
      </c>
      <c r="R185" s="258">
        <f t="shared" si="103"/>
        <v>0</v>
      </c>
      <c r="S185" s="258">
        <f t="shared" si="103"/>
        <v>5510000</v>
      </c>
      <c r="T185" s="258">
        <f t="shared" si="103"/>
        <v>0</v>
      </c>
      <c r="U185" s="336">
        <f t="shared" si="56"/>
        <v>0</v>
      </c>
      <c r="V185" s="254"/>
    </row>
    <row r="186" spans="1:22" hidden="1" x14ac:dyDescent="0.25">
      <c r="A186" s="254"/>
      <c r="B186" s="635" t="s">
        <v>387</v>
      </c>
      <c r="C186" s="635" t="s">
        <v>320</v>
      </c>
      <c r="D186" s="634"/>
      <c r="E186" s="636" t="s">
        <v>65</v>
      </c>
      <c r="F186" s="636"/>
      <c r="G186" s="254"/>
      <c r="H186" s="254"/>
      <c r="I186" s="258">
        <f t="shared" ref="I186" si="104">I187+I192</f>
        <v>5510000</v>
      </c>
      <c r="J186" s="254"/>
      <c r="K186" s="254"/>
      <c r="L186" s="254"/>
      <c r="M186" s="254"/>
      <c r="N186" s="258">
        <f t="shared" ref="N186:T186" si="105">N187+N192</f>
        <v>5510000</v>
      </c>
      <c r="O186" s="236">
        <f t="shared" si="78"/>
        <v>100</v>
      </c>
      <c r="P186" s="258">
        <f t="shared" si="105"/>
        <v>0</v>
      </c>
      <c r="Q186" s="258">
        <f t="shared" si="105"/>
        <v>0</v>
      </c>
      <c r="R186" s="258">
        <f t="shared" si="105"/>
        <v>0</v>
      </c>
      <c r="S186" s="258">
        <f t="shared" si="105"/>
        <v>5510000</v>
      </c>
      <c r="T186" s="258">
        <f t="shared" si="105"/>
        <v>0</v>
      </c>
      <c r="U186" s="336">
        <f t="shared" si="56"/>
        <v>0</v>
      </c>
      <c r="V186" s="254"/>
    </row>
    <row r="187" spans="1:22" hidden="1" x14ac:dyDescent="0.25">
      <c r="A187" s="254"/>
      <c r="B187" s="639" t="s">
        <v>387</v>
      </c>
      <c r="C187" s="639" t="s">
        <v>321</v>
      </c>
      <c r="D187" s="638"/>
      <c r="E187" s="640" t="s">
        <v>322</v>
      </c>
      <c r="F187" s="640"/>
      <c r="G187" s="254"/>
      <c r="H187" s="254"/>
      <c r="I187" s="263">
        <f t="shared" ref="I187" si="106">SUM(I188:I191)</f>
        <v>5230000</v>
      </c>
      <c r="J187" s="254"/>
      <c r="K187" s="254"/>
      <c r="L187" s="254"/>
      <c r="M187" s="254"/>
      <c r="N187" s="263">
        <f t="shared" ref="N187:T187" si="107">SUM(N188:N191)</f>
        <v>5230000</v>
      </c>
      <c r="O187" s="236">
        <f t="shared" si="78"/>
        <v>100</v>
      </c>
      <c r="P187" s="263">
        <f t="shared" si="107"/>
        <v>0</v>
      </c>
      <c r="Q187" s="263">
        <f t="shared" si="107"/>
        <v>0</v>
      </c>
      <c r="R187" s="263">
        <f t="shared" si="107"/>
        <v>0</v>
      </c>
      <c r="S187" s="263">
        <f t="shared" si="107"/>
        <v>5230000</v>
      </c>
      <c r="T187" s="263">
        <f t="shared" si="107"/>
        <v>0</v>
      </c>
      <c r="U187" s="336">
        <f t="shared" ref="U187:U250" si="108">I187-N187</f>
        <v>0</v>
      </c>
      <c r="V187" s="254"/>
    </row>
    <row r="188" spans="1:22" ht="22.5" hidden="1" customHeight="1" x14ac:dyDescent="0.25">
      <c r="A188" s="254"/>
      <c r="B188" s="320" t="s">
        <v>387</v>
      </c>
      <c r="C188" s="320" t="s">
        <v>323</v>
      </c>
      <c r="D188" s="321"/>
      <c r="E188" s="641" t="s">
        <v>324</v>
      </c>
      <c r="F188" s="641"/>
      <c r="G188" s="254"/>
      <c r="H188" s="254"/>
      <c r="I188" s="265">
        <v>100000</v>
      </c>
      <c r="J188" s="254"/>
      <c r="K188" s="254"/>
      <c r="L188" s="254"/>
      <c r="M188" s="254"/>
      <c r="N188" s="265">
        <v>100000</v>
      </c>
      <c r="O188" s="236">
        <f t="shared" si="78"/>
        <v>100</v>
      </c>
      <c r="P188" s="265"/>
      <c r="Q188" s="265"/>
      <c r="R188" s="265"/>
      <c r="S188" s="265">
        <v>100000</v>
      </c>
      <c r="T188" s="265"/>
      <c r="U188" s="336">
        <f t="shared" si="108"/>
        <v>0</v>
      </c>
      <c r="V188" s="254"/>
    </row>
    <row r="189" spans="1:22" ht="23.25" hidden="1" customHeight="1" x14ac:dyDescent="0.25">
      <c r="A189" s="254"/>
      <c r="B189" s="320" t="s">
        <v>387</v>
      </c>
      <c r="C189" s="320" t="s">
        <v>327</v>
      </c>
      <c r="D189" s="321"/>
      <c r="E189" s="641" t="s">
        <v>328</v>
      </c>
      <c r="F189" s="641"/>
      <c r="G189" s="254"/>
      <c r="H189" s="254"/>
      <c r="I189" s="265">
        <v>100000</v>
      </c>
      <c r="J189" s="254"/>
      <c r="K189" s="254"/>
      <c r="L189" s="254"/>
      <c r="M189" s="254"/>
      <c r="N189" s="265">
        <v>100000</v>
      </c>
      <c r="O189" s="236">
        <f t="shared" si="78"/>
        <v>100</v>
      </c>
      <c r="P189" s="265"/>
      <c r="Q189" s="265"/>
      <c r="R189" s="265"/>
      <c r="S189" s="265">
        <v>100000</v>
      </c>
      <c r="T189" s="265"/>
      <c r="U189" s="336">
        <f t="shared" si="108"/>
        <v>0</v>
      </c>
      <c r="V189" s="254"/>
    </row>
    <row r="190" spans="1:22" ht="21.75" hidden="1" customHeight="1" x14ac:dyDescent="0.25">
      <c r="A190" s="254"/>
      <c r="B190" s="320" t="s">
        <v>387</v>
      </c>
      <c r="C190" s="320" t="s">
        <v>329</v>
      </c>
      <c r="D190" s="321"/>
      <c r="E190" s="641" t="s">
        <v>330</v>
      </c>
      <c r="F190" s="641"/>
      <c r="G190" s="254"/>
      <c r="H190" s="254"/>
      <c r="I190" s="265">
        <v>4880000</v>
      </c>
      <c r="J190" s="254"/>
      <c r="K190" s="254"/>
      <c r="L190" s="254"/>
      <c r="M190" s="254"/>
      <c r="N190" s="265">
        <v>4880000</v>
      </c>
      <c r="O190" s="236">
        <f t="shared" si="78"/>
        <v>100</v>
      </c>
      <c r="P190" s="265"/>
      <c r="Q190" s="265"/>
      <c r="R190" s="265"/>
      <c r="S190" s="265">
        <v>4880000</v>
      </c>
      <c r="T190" s="265"/>
      <c r="U190" s="336">
        <f t="shared" si="108"/>
        <v>0</v>
      </c>
      <c r="V190" s="254"/>
    </row>
    <row r="191" spans="1:22" ht="18.75" hidden="1" customHeight="1" x14ac:dyDescent="0.25">
      <c r="A191" s="254"/>
      <c r="B191" s="320" t="s">
        <v>387</v>
      </c>
      <c r="C191" s="320" t="s">
        <v>866</v>
      </c>
      <c r="D191" s="321"/>
      <c r="E191" s="641" t="s">
        <v>867</v>
      </c>
      <c r="F191" s="641"/>
      <c r="G191" s="254"/>
      <c r="H191" s="254"/>
      <c r="I191" s="265">
        <v>150000</v>
      </c>
      <c r="J191" s="254"/>
      <c r="K191" s="254"/>
      <c r="L191" s="254"/>
      <c r="M191" s="254"/>
      <c r="N191" s="265">
        <v>150000</v>
      </c>
      <c r="O191" s="236">
        <f t="shared" si="78"/>
        <v>100</v>
      </c>
      <c r="P191" s="265"/>
      <c r="Q191" s="265"/>
      <c r="R191" s="265"/>
      <c r="S191" s="265">
        <v>150000</v>
      </c>
      <c r="T191" s="265"/>
      <c r="U191" s="336">
        <f t="shared" si="108"/>
        <v>0</v>
      </c>
      <c r="V191" s="254"/>
    </row>
    <row r="192" spans="1:22" hidden="1" x14ac:dyDescent="0.25">
      <c r="A192" s="254"/>
      <c r="B192" s="639" t="s">
        <v>387</v>
      </c>
      <c r="C192" s="639" t="s">
        <v>331</v>
      </c>
      <c r="D192" s="638"/>
      <c r="E192" s="640" t="s">
        <v>79</v>
      </c>
      <c r="F192" s="640"/>
      <c r="G192" s="254"/>
      <c r="H192" s="254"/>
      <c r="I192" s="263">
        <f t="shared" ref="I192" si="109">I193</f>
        <v>280000</v>
      </c>
      <c r="J192" s="254"/>
      <c r="K192" s="254"/>
      <c r="L192" s="254"/>
      <c r="M192" s="254"/>
      <c r="N192" s="263">
        <f t="shared" ref="N192:T192" si="110">N193</f>
        <v>280000</v>
      </c>
      <c r="O192" s="236">
        <f t="shared" si="78"/>
        <v>100</v>
      </c>
      <c r="P192" s="263">
        <f t="shared" si="110"/>
        <v>0</v>
      </c>
      <c r="Q192" s="263">
        <f t="shared" si="110"/>
        <v>0</v>
      </c>
      <c r="R192" s="263">
        <f t="shared" si="110"/>
        <v>0</v>
      </c>
      <c r="S192" s="263">
        <f t="shared" si="110"/>
        <v>280000</v>
      </c>
      <c r="T192" s="263">
        <f t="shared" si="110"/>
        <v>0</v>
      </c>
      <c r="U192" s="336">
        <f t="shared" si="108"/>
        <v>0</v>
      </c>
      <c r="V192" s="254"/>
    </row>
    <row r="193" spans="1:22" hidden="1" x14ac:dyDescent="0.25">
      <c r="A193" s="254"/>
      <c r="B193" s="320" t="s">
        <v>387</v>
      </c>
      <c r="C193" s="320" t="s">
        <v>358</v>
      </c>
      <c r="D193" s="321"/>
      <c r="E193" s="322" t="s">
        <v>359</v>
      </c>
      <c r="F193" s="322"/>
      <c r="G193" s="254"/>
      <c r="H193" s="254"/>
      <c r="I193" s="265">
        <v>280000</v>
      </c>
      <c r="J193" s="254"/>
      <c r="K193" s="254"/>
      <c r="L193" s="254"/>
      <c r="M193" s="254"/>
      <c r="N193" s="265">
        <v>280000</v>
      </c>
      <c r="O193" s="236">
        <f t="shared" si="78"/>
        <v>100</v>
      </c>
      <c r="P193" s="265"/>
      <c r="Q193" s="265"/>
      <c r="R193" s="265"/>
      <c r="S193" s="265">
        <v>280000</v>
      </c>
      <c r="T193" s="265"/>
      <c r="U193" s="336">
        <f t="shared" si="108"/>
        <v>0</v>
      </c>
      <c r="V193" s="254"/>
    </row>
    <row r="194" spans="1:22" hidden="1" x14ac:dyDescent="0.25">
      <c r="A194" s="254"/>
      <c r="B194" s="320"/>
      <c r="C194" s="320"/>
      <c r="D194" s="321"/>
      <c r="E194" s="322"/>
      <c r="F194" s="322"/>
      <c r="G194" s="254"/>
      <c r="H194" s="254"/>
      <c r="I194" s="265"/>
      <c r="J194" s="254"/>
      <c r="K194" s="254"/>
      <c r="L194" s="254"/>
      <c r="M194" s="254"/>
      <c r="N194" s="265"/>
      <c r="O194" s="236"/>
      <c r="P194" s="265"/>
      <c r="Q194" s="265"/>
      <c r="R194" s="265"/>
      <c r="S194" s="265"/>
      <c r="T194" s="265"/>
      <c r="U194" s="336">
        <f t="shared" si="108"/>
        <v>0</v>
      </c>
      <c r="V194" s="254"/>
    </row>
    <row r="195" spans="1:22" ht="33.75" hidden="1" x14ac:dyDescent="0.25">
      <c r="A195" s="254"/>
      <c r="B195" s="635" t="s">
        <v>389</v>
      </c>
      <c r="C195" s="644"/>
      <c r="D195" s="634"/>
      <c r="E195" s="646" t="s">
        <v>868</v>
      </c>
      <c r="F195" s="646"/>
      <c r="G195" s="254"/>
      <c r="H195" s="254"/>
      <c r="I195" s="258">
        <f t="shared" ref="I195:I196" si="111">I196</f>
        <v>0</v>
      </c>
      <c r="J195" s="254"/>
      <c r="K195" s="254"/>
      <c r="L195" s="254"/>
      <c r="M195" s="254"/>
      <c r="N195" s="258">
        <f t="shared" ref="N195:T196" si="112">N196</f>
        <v>0</v>
      </c>
      <c r="O195" s="236" t="e">
        <f t="shared" si="78"/>
        <v>#DIV/0!</v>
      </c>
      <c r="P195" s="258">
        <f t="shared" si="112"/>
        <v>0</v>
      </c>
      <c r="Q195" s="258">
        <f t="shared" si="112"/>
        <v>0</v>
      </c>
      <c r="R195" s="258">
        <f t="shared" si="112"/>
        <v>0</v>
      </c>
      <c r="S195" s="258">
        <f t="shared" si="112"/>
        <v>0</v>
      </c>
      <c r="T195" s="258">
        <f t="shared" si="112"/>
        <v>0</v>
      </c>
      <c r="U195" s="336">
        <f t="shared" si="108"/>
        <v>0</v>
      </c>
      <c r="V195" s="254"/>
    </row>
    <row r="196" spans="1:22" hidden="1" x14ac:dyDescent="0.25">
      <c r="A196" s="254"/>
      <c r="B196" s="635" t="s">
        <v>389</v>
      </c>
      <c r="C196" s="635" t="s">
        <v>320</v>
      </c>
      <c r="D196" s="634"/>
      <c r="E196" s="636" t="s">
        <v>65</v>
      </c>
      <c r="F196" s="636"/>
      <c r="G196" s="254"/>
      <c r="H196" s="254"/>
      <c r="I196" s="258">
        <f t="shared" si="111"/>
        <v>0</v>
      </c>
      <c r="J196" s="254"/>
      <c r="K196" s="254"/>
      <c r="L196" s="254"/>
      <c r="M196" s="254"/>
      <c r="N196" s="258">
        <f t="shared" si="112"/>
        <v>0</v>
      </c>
      <c r="O196" s="236" t="e">
        <f t="shared" si="78"/>
        <v>#DIV/0!</v>
      </c>
      <c r="P196" s="258">
        <f t="shared" si="112"/>
        <v>0</v>
      </c>
      <c r="Q196" s="258">
        <f t="shared" si="112"/>
        <v>0</v>
      </c>
      <c r="R196" s="258">
        <f t="shared" si="112"/>
        <v>0</v>
      </c>
      <c r="S196" s="258">
        <f t="shared" si="112"/>
        <v>0</v>
      </c>
      <c r="T196" s="258">
        <f t="shared" si="112"/>
        <v>0</v>
      </c>
      <c r="U196" s="336">
        <f t="shared" si="108"/>
        <v>0</v>
      </c>
      <c r="V196" s="254"/>
    </row>
    <row r="197" spans="1:22" hidden="1" x14ac:dyDescent="0.25">
      <c r="A197" s="254"/>
      <c r="B197" s="639" t="s">
        <v>389</v>
      </c>
      <c r="C197" s="639" t="s">
        <v>321</v>
      </c>
      <c r="D197" s="638"/>
      <c r="E197" s="640" t="s">
        <v>322</v>
      </c>
      <c r="F197" s="640"/>
      <c r="G197" s="254"/>
      <c r="H197" s="254"/>
      <c r="I197" s="263">
        <f t="shared" ref="I197" si="113">SUM(I198:I199)</f>
        <v>0</v>
      </c>
      <c r="J197" s="254"/>
      <c r="K197" s="254"/>
      <c r="L197" s="254"/>
      <c r="M197" s="254"/>
      <c r="N197" s="263">
        <f t="shared" ref="N197:T197" si="114">SUM(N198:N199)</f>
        <v>0</v>
      </c>
      <c r="O197" s="236" t="e">
        <f t="shared" si="78"/>
        <v>#DIV/0!</v>
      </c>
      <c r="P197" s="263">
        <f t="shared" si="114"/>
        <v>0</v>
      </c>
      <c r="Q197" s="263">
        <f t="shared" si="114"/>
        <v>0</v>
      </c>
      <c r="R197" s="263">
        <f t="shared" si="114"/>
        <v>0</v>
      </c>
      <c r="S197" s="263">
        <f t="shared" si="114"/>
        <v>0</v>
      </c>
      <c r="T197" s="263">
        <f t="shared" si="114"/>
        <v>0</v>
      </c>
      <c r="U197" s="336">
        <f t="shared" si="108"/>
        <v>0</v>
      </c>
      <c r="V197" s="254"/>
    </row>
    <row r="198" spans="1:22" hidden="1" x14ac:dyDescent="0.25">
      <c r="A198" s="254"/>
      <c r="B198" s="320" t="s">
        <v>389</v>
      </c>
      <c r="C198" s="320" t="s">
        <v>327</v>
      </c>
      <c r="D198" s="321"/>
      <c r="E198" s="641" t="s">
        <v>328</v>
      </c>
      <c r="F198" s="641"/>
      <c r="G198" s="254"/>
      <c r="H198" s="254"/>
      <c r="I198" s="265">
        <v>0</v>
      </c>
      <c r="J198" s="254"/>
      <c r="K198" s="254"/>
      <c r="L198" s="254"/>
      <c r="M198" s="254"/>
      <c r="N198" s="265">
        <v>0</v>
      </c>
      <c r="O198" s="236" t="e">
        <f t="shared" si="78"/>
        <v>#DIV/0!</v>
      </c>
      <c r="P198" s="265">
        <v>0</v>
      </c>
      <c r="Q198" s="265">
        <v>0</v>
      </c>
      <c r="R198" s="265">
        <v>0</v>
      </c>
      <c r="S198" s="265">
        <v>0</v>
      </c>
      <c r="T198" s="265">
        <v>0</v>
      </c>
      <c r="U198" s="336">
        <f t="shared" si="108"/>
        <v>0</v>
      </c>
      <c r="V198" s="254"/>
    </row>
    <row r="199" spans="1:22" hidden="1" x14ac:dyDescent="0.25">
      <c r="A199" s="254"/>
      <c r="B199" s="320" t="s">
        <v>389</v>
      </c>
      <c r="C199" s="320" t="s">
        <v>329</v>
      </c>
      <c r="D199" s="321"/>
      <c r="E199" s="641" t="s">
        <v>330</v>
      </c>
      <c r="F199" s="641"/>
      <c r="G199" s="254"/>
      <c r="H199" s="254"/>
      <c r="I199" s="265">
        <v>0</v>
      </c>
      <c r="J199" s="254"/>
      <c r="K199" s="254"/>
      <c r="L199" s="254"/>
      <c r="M199" s="254"/>
      <c r="N199" s="265">
        <v>0</v>
      </c>
      <c r="O199" s="236" t="e">
        <f t="shared" si="78"/>
        <v>#DIV/0!</v>
      </c>
      <c r="P199" s="265">
        <v>0</v>
      </c>
      <c r="Q199" s="265">
        <v>0</v>
      </c>
      <c r="R199" s="265">
        <v>0</v>
      </c>
      <c r="S199" s="265">
        <v>0</v>
      </c>
      <c r="T199" s="265">
        <v>0</v>
      </c>
      <c r="U199" s="336">
        <f t="shared" si="108"/>
        <v>0</v>
      </c>
      <c r="V199" s="254"/>
    </row>
    <row r="200" spans="1:22" hidden="1" x14ac:dyDescent="0.25">
      <c r="A200" s="254"/>
      <c r="B200" s="320"/>
      <c r="C200" s="320"/>
      <c r="D200" s="321"/>
      <c r="E200" s="322"/>
      <c r="F200" s="322"/>
      <c r="G200" s="254"/>
      <c r="H200" s="254"/>
      <c r="I200" s="265"/>
      <c r="J200" s="254"/>
      <c r="K200" s="254"/>
      <c r="L200" s="254"/>
      <c r="M200" s="254"/>
      <c r="N200" s="265"/>
      <c r="O200" s="236"/>
      <c r="P200" s="265"/>
      <c r="Q200" s="265"/>
      <c r="R200" s="265"/>
      <c r="S200" s="265"/>
      <c r="T200" s="265"/>
      <c r="U200" s="336">
        <f t="shared" si="108"/>
        <v>0</v>
      </c>
      <c r="V200" s="254"/>
    </row>
    <row r="201" spans="1:22" ht="22.5" x14ac:dyDescent="0.25">
      <c r="A201" s="254"/>
      <c r="B201" s="635" t="s">
        <v>390</v>
      </c>
      <c r="C201" s="644"/>
      <c r="D201" s="634"/>
      <c r="E201" s="646" t="s">
        <v>391</v>
      </c>
      <c r="F201" s="646" t="s">
        <v>1917</v>
      </c>
      <c r="G201" s="254"/>
      <c r="H201" s="254"/>
      <c r="I201" s="258">
        <f t="shared" ref="I201" si="115">I202</f>
        <v>2152500</v>
      </c>
      <c r="J201" s="254"/>
      <c r="K201" s="254"/>
      <c r="L201" s="254"/>
      <c r="M201" s="254"/>
      <c r="N201" s="258">
        <f t="shared" ref="N201:T201" si="116">N202</f>
        <v>1940000</v>
      </c>
      <c r="O201" s="236">
        <f t="shared" si="78"/>
        <v>90.127758420441353</v>
      </c>
      <c r="P201" s="258">
        <f t="shared" si="116"/>
        <v>0</v>
      </c>
      <c r="Q201" s="258">
        <f t="shared" si="116"/>
        <v>0</v>
      </c>
      <c r="R201" s="258">
        <f t="shared" si="116"/>
        <v>0</v>
      </c>
      <c r="S201" s="258">
        <f t="shared" si="116"/>
        <v>1940000</v>
      </c>
      <c r="T201" s="258">
        <f t="shared" si="116"/>
        <v>0</v>
      </c>
      <c r="U201" s="336">
        <f t="shared" si="108"/>
        <v>212500</v>
      </c>
      <c r="V201" s="254"/>
    </row>
    <row r="202" spans="1:22" hidden="1" x14ac:dyDescent="0.25">
      <c r="A202" s="254"/>
      <c r="B202" s="635" t="s">
        <v>390</v>
      </c>
      <c r="C202" s="635" t="s">
        <v>320</v>
      </c>
      <c r="D202" s="634"/>
      <c r="E202" s="636" t="s">
        <v>65</v>
      </c>
      <c r="F202" s="636"/>
      <c r="G202" s="254"/>
      <c r="H202" s="254"/>
      <c r="I202" s="258">
        <f t="shared" ref="I202" si="117">I203+I207</f>
        <v>2152500</v>
      </c>
      <c r="J202" s="254"/>
      <c r="K202" s="254"/>
      <c r="L202" s="254"/>
      <c r="M202" s="254"/>
      <c r="N202" s="258">
        <f t="shared" ref="N202:T202" si="118">N203+N207</f>
        <v>1940000</v>
      </c>
      <c r="O202" s="236">
        <f t="shared" si="78"/>
        <v>90.127758420441353</v>
      </c>
      <c r="P202" s="258">
        <f t="shared" si="118"/>
        <v>0</v>
      </c>
      <c r="Q202" s="258">
        <f t="shared" si="118"/>
        <v>0</v>
      </c>
      <c r="R202" s="258">
        <f t="shared" si="118"/>
        <v>0</v>
      </c>
      <c r="S202" s="258">
        <f t="shared" si="118"/>
        <v>1940000</v>
      </c>
      <c r="T202" s="258">
        <f t="shared" si="118"/>
        <v>0</v>
      </c>
      <c r="U202" s="336">
        <f t="shared" si="108"/>
        <v>212500</v>
      </c>
      <c r="V202" s="254"/>
    </row>
    <row r="203" spans="1:22" hidden="1" x14ac:dyDescent="0.25">
      <c r="A203" s="254"/>
      <c r="B203" s="639" t="s">
        <v>390</v>
      </c>
      <c r="C203" s="639" t="s">
        <v>321</v>
      </c>
      <c r="D203" s="638"/>
      <c r="E203" s="640" t="s">
        <v>322</v>
      </c>
      <c r="F203" s="640"/>
      <c r="G203" s="254"/>
      <c r="H203" s="254"/>
      <c r="I203" s="263">
        <f t="shared" ref="I203" si="119">SUM(I204:I206)</f>
        <v>1152500</v>
      </c>
      <c r="J203" s="254"/>
      <c r="K203" s="254"/>
      <c r="L203" s="254"/>
      <c r="M203" s="254"/>
      <c r="N203" s="263">
        <f t="shared" ref="N203:T203" si="120">SUM(N204:N206)</f>
        <v>940000</v>
      </c>
      <c r="O203" s="236">
        <f t="shared" si="78"/>
        <v>81.56182212581345</v>
      </c>
      <c r="P203" s="263">
        <f t="shared" si="120"/>
        <v>0</v>
      </c>
      <c r="Q203" s="263">
        <f t="shared" si="120"/>
        <v>0</v>
      </c>
      <c r="R203" s="263">
        <f t="shared" si="120"/>
        <v>0</v>
      </c>
      <c r="S203" s="263">
        <f t="shared" si="120"/>
        <v>940000</v>
      </c>
      <c r="T203" s="263">
        <f t="shared" si="120"/>
        <v>0</v>
      </c>
      <c r="U203" s="336">
        <f t="shared" si="108"/>
        <v>212500</v>
      </c>
      <c r="V203" s="254"/>
    </row>
    <row r="204" spans="1:22" ht="25.5" hidden="1" customHeight="1" x14ac:dyDescent="0.25">
      <c r="A204" s="254"/>
      <c r="B204" s="320" t="s">
        <v>390</v>
      </c>
      <c r="C204" s="320" t="s">
        <v>323</v>
      </c>
      <c r="D204" s="321"/>
      <c r="E204" s="641" t="s">
        <v>324</v>
      </c>
      <c r="F204" s="641"/>
      <c r="G204" s="254"/>
      <c r="H204" s="254"/>
      <c r="I204" s="265">
        <v>300000</v>
      </c>
      <c r="J204" s="254"/>
      <c r="K204" s="254"/>
      <c r="L204" s="254"/>
      <c r="M204" s="254"/>
      <c r="N204" s="265">
        <v>300000</v>
      </c>
      <c r="O204" s="236">
        <f t="shared" si="78"/>
        <v>100</v>
      </c>
      <c r="P204" s="265"/>
      <c r="Q204" s="265"/>
      <c r="R204" s="265"/>
      <c r="S204" s="265">
        <v>300000</v>
      </c>
      <c r="T204" s="265"/>
      <c r="U204" s="336">
        <f t="shared" si="108"/>
        <v>0</v>
      </c>
      <c r="V204" s="254"/>
    </row>
    <row r="205" spans="1:22" ht="24.75" hidden="1" customHeight="1" x14ac:dyDescent="0.25">
      <c r="A205" s="254"/>
      <c r="B205" s="320" t="s">
        <v>390</v>
      </c>
      <c r="C205" s="320" t="s">
        <v>327</v>
      </c>
      <c r="D205" s="321"/>
      <c r="E205" s="641" t="s">
        <v>328</v>
      </c>
      <c r="F205" s="641"/>
      <c r="G205" s="254"/>
      <c r="H205" s="254"/>
      <c r="I205" s="265">
        <v>412500</v>
      </c>
      <c r="J205" s="254"/>
      <c r="K205" s="254"/>
      <c r="L205" s="254"/>
      <c r="M205" s="254"/>
      <c r="N205" s="265">
        <v>200000</v>
      </c>
      <c r="O205" s="236">
        <f t="shared" si="78"/>
        <v>48.484848484848484</v>
      </c>
      <c r="P205" s="265"/>
      <c r="Q205" s="265"/>
      <c r="R205" s="265"/>
      <c r="S205" s="265">
        <f>N205</f>
        <v>200000</v>
      </c>
      <c r="T205" s="265"/>
      <c r="U205" s="336">
        <f t="shared" si="108"/>
        <v>212500</v>
      </c>
      <c r="V205" s="254"/>
    </row>
    <row r="206" spans="1:22" ht="23.25" hidden="1" customHeight="1" x14ac:dyDescent="0.25">
      <c r="A206" s="254"/>
      <c r="B206" s="320" t="s">
        <v>390</v>
      </c>
      <c r="C206" s="320" t="s">
        <v>329</v>
      </c>
      <c r="D206" s="321"/>
      <c r="E206" s="641" t="s">
        <v>330</v>
      </c>
      <c r="F206" s="641"/>
      <c r="G206" s="254"/>
      <c r="H206" s="254"/>
      <c r="I206" s="265">
        <v>440000</v>
      </c>
      <c r="J206" s="254"/>
      <c r="K206" s="254"/>
      <c r="L206" s="254"/>
      <c r="M206" s="254"/>
      <c r="N206" s="265">
        <v>440000</v>
      </c>
      <c r="O206" s="236">
        <f t="shared" si="78"/>
        <v>100</v>
      </c>
      <c r="P206" s="265"/>
      <c r="Q206" s="265"/>
      <c r="R206" s="265"/>
      <c r="S206" s="265">
        <v>440000</v>
      </c>
      <c r="T206" s="265"/>
      <c r="U206" s="336">
        <f t="shared" si="108"/>
        <v>0</v>
      </c>
      <c r="V206" s="254"/>
    </row>
    <row r="207" spans="1:22" hidden="1" x14ac:dyDescent="0.25">
      <c r="A207" s="254"/>
      <c r="B207" s="639" t="s">
        <v>390</v>
      </c>
      <c r="C207" s="639" t="s">
        <v>331</v>
      </c>
      <c r="D207" s="638"/>
      <c r="E207" s="642" t="s">
        <v>79</v>
      </c>
      <c r="F207" s="642"/>
      <c r="G207" s="254"/>
      <c r="H207" s="254"/>
      <c r="I207" s="263">
        <f t="shared" ref="I207" si="121">SUM(I208)</f>
        <v>1000000</v>
      </c>
      <c r="J207" s="254"/>
      <c r="K207" s="254"/>
      <c r="L207" s="254"/>
      <c r="M207" s="254"/>
      <c r="N207" s="263">
        <f t="shared" ref="N207:T207" si="122">SUM(N208)</f>
        <v>1000000</v>
      </c>
      <c r="O207" s="236">
        <f t="shared" si="78"/>
        <v>100</v>
      </c>
      <c r="P207" s="263">
        <f t="shared" si="122"/>
        <v>0</v>
      </c>
      <c r="Q207" s="263">
        <f t="shared" si="122"/>
        <v>0</v>
      </c>
      <c r="R207" s="263">
        <f t="shared" si="122"/>
        <v>0</v>
      </c>
      <c r="S207" s="263">
        <f t="shared" si="122"/>
        <v>1000000</v>
      </c>
      <c r="T207" s="263">
        <f t="shared" si="122"/>
        <v>0</v>
      </c>
      <c r="U207" s="336">
        <f t="shared" si="108"/>
        <v>0</v>
      </c>
      <c r="V207" s="254"/>
    </row>
    <row r="208" spans="1:22" hidden="1" x14ac:dyDescent="0.25">
      <c r="A208" s="254"/>
      <c r="B208" s="320" t="s">
        <v>390</v>
      </c>
      <c r="C208" s="320" t="s">
        <v>358</v>
      </c>
      <c r="D208" s="321"/>
      <c r="E208" s="641" t="s">
        <v>359</v>
      </c>
      <c r="F208" s="641"/>
      <c r="G208" s="254"/>
      <c r="H208" s="254"/>
      <c r="I208" s="265">
        <v>1000000</v>
      </c>
      <c r="J208" s="254"/>
      <c r="K208" s="254"/>
      <c r="L208" s="254"/>
      <c r="M208" s="254"/>
      <c r="N208" s="265">
        <v>1000000</v>
      </c>
      <c r="O208" s="236">
        <f t="shared" si="78"/>
        <v>100</v>
      </c>
      <c r="P208" s="265"/>
      <c r="Q208" s="265"/>
      <c r="R208" s="265"/>
      <c r="S208" s="265">
        <v>1000000</v>
      </c>
      <c r="T208" s="265"/>
      <c r="U208" s="336">
        <f t="shared" si="108"/>
        <v>0</v>
      </c>
      <c r="V208" s="254"/>
    </row>
    <row r="209" spans="1:22" hidden="1" x14ac:dyDescent="0.25">
      <c r="A209" s="254"/>
      <c r="B209" s="320"/>
      <c r="C209" s="320"/>
      <c r="D209" s="321"/>
      <c r="E209" s="322"/>
      <c r="F209" s="322"/>
      <c r="G209" s="254"/>
      <c r="H209" s="254"/>
      <c r="I209" s="265"/>
      <c r="J209" s="254"/>
      <c r="K209" s="254"/>
      <c r="L209" s="254"/>
      <c r="M209" s="254"/>
      <c r="N209" s="265"/>
      <c r="O209" s="236"/>
      <c r="P209" s="265"/>
      <c r="Q209" s="265"/>
      <c r="R209" s="265"/>
      <c r="S209" s="265"/>
      <c r="T209" s="265"/>
      <c r="U209" s="336">
        <f t="shared" si="108"/>
        <v>0</v>
      </c>
      <c r="V209" s="254"/>
    </row>
    <row r="210" spans="1:22" ht="32.25" customHeight="1" x14ac:dyDescent="0.25">
      <c r="A210" s="254"/>
      <c r="B210" s="635" t="s">
        <v>394</v>
      </c>
      <c r="C210" s="644"/>
      <c r="D210" s="634"/>
      <c r="E210" s="646" t="s">
        <v>395</v>
      </c>
      <c r="F210" s="646" t="s">
        <v>1918</v>
      </c>
      <c r="G210" s="254"/>
      <c r="H210" s="254"/>
      <c r="I210" s="258">
        <f t="shared" ref="I210:I211" si="123">I211</f>
        <v>1350000</v>
      </c>
      <c r="J210" s="254"/>
      <c r="K210" s="254"/>
      <c r="L210" s="254"/>
      <c r="M210" s="254"/>
      <c r="N210" s="258">
        <f>N211</f>
        <v>1350000</v>
      </c>
      <c r="O210" s="236">
        <f t="shared" si="78"/>
        <v>100</v>
      </c>
      <c r="P210" s="258">
        <f t="shared" ref="N210:X211" si="124">P211</f>
        <v>0</v>
      </c>
      <c r="Q210" s="258">
        <f t="shared" si="124"/>
        <v>0</v>
      </c>
      <c r="R210" s="258">
        <f t="shared" si="124"/>
        <v>0</v>
      </c>
      <c r="S210" s="258">
        <f t="shared" si="124"/>
        <v>1350000</v>
      </c>
      <c r="T210" s="258">
        <f t="shared" si="124"/>
        <v>0</v>
      </c>
      <c r="U210" s="336">
        <f t="shared" si="108"/>
        <v>0</v>
      </c>
      <c r="V210" s="254"/>
    </row>
    <row r="211" spans="1:22" hidden="1" x14ac:dyDescent="0.25">
      <c r="A211" s="254"/>
      <c r="B211" s="635" t="s">
        <v>394</v>
      </c>
      <c r="C211" s="635" t="s">
        <v>320</v>
      </c>
      <c r="D211" s="634"/>
      <c r="E211" s="636" t="s">
        <v>65</v>
      </c>
      <c r="F211" s="636"/>
      <c r="G211" s="254"/>
      <c r="H211" s="254"/>
      <c r="I211" s="258">
        <f t="shared" si="123"/>
        <v>1350000</v>
      </c>
      <c r="J211" s="254"/>
      <c r="K211" s="254"/>
      <c r="L211" s="254"/>
      <c r="M211" s="254"/>
      <c r="N211" s="258">
        <f t="shared" si="124"/>
        <v>1350000</v>
      </c>
      <c r="O211" s="236">
        <f t="shared" si="78"/>
        <v>100</v>
      </c>
      <c r="P211" s="258">
        <f t="shared" si="124"/>
        <v>0</v>
      </c>
      <c r="Q211" s="258">
        <f t="shared" si="124"/>
        <v>0</v>
      </c>
      <c r="R211" s="258">
        <f t="shared" si="124"/>
        <v>0</v>
      </c>
      <c r="S211" s="258">
        <f t="shared" si="124"/>
        <v>1350000</v>
      </c>
      <c r="T211" s="258">
        <f t="shared" si="124"/>
        <v>0</v>
      </c>
      <c r="U211" s="336">
        <f t="shared" si="108"/>
        <v>0</v>
      </c>
      <c r="V211" s="254"/>
    </row>
    <row r="212" spans="1:22" hidden="1" x14ac:dyDescent="0.25">
      <c r="A212" s="254"/>
      <c r="B212" s="639" t="s">
        <v>394</v>
      </c>
      <c r="C212" s="639" t="s">
        <v>321</v>
      </c>
      <c r="D212" s="638"/>
      <c r="E212" s="640" t="s">
        <v>322</v>
      </c>
      <c r="F212" s="640"/>
      <c r="G212" s="254"/>
      <c r="H212" s="254"/>
      <c r="I212" s="263">
        <f t="shared" ref="I212" si="125">SUM(I213:I214)</f>
        <v>1350000</v>
      </c>
      <c r="J212" s="254"/>
      <c r="K212" s="254"/>
      <c r="L212" s="254"/>
      <c r="M212" s="254"/>
      <c r="N212" s="263">
        <f t="shared" ref="N212:T212" si="126">SUM(N213:N214)</f>
        <v>1350000</v>
      </c>
      <c r="O212" s="236">
        <f t="shared" si="78"/>
        <v>100</v>
      </c>
      <c r="P212" s="263">
        <f t="shared" si="126"/>
        <v>0</v>
      </c>
      <c r="Q212" s="263">
        <f t="shared" si="126"/>
        <v>0</v>
      </c>
      <c r="R212" s="263">
        <f t="shared" si="126"/>
        <v>0</v>
      </c>
      <c r="S212" s="263">
        <f t="shared" si="126"/>
        <v>1350000</v>
      </c>
      <c r="T212" s="263">
        <f t="shared" si="126"/>
        <v>0</v>
      </c>
      <c r="U212" s="336">
        <f t="shared" si="108"/>
        <v>0</v>
      </c>
      <c r="V212" s="254"/>
    </row>
    <row r="213" spans="1:22" hidden="1" x14ac:dyDescent="0.25">
      <c r="A213" s="254"/>
      <c r="B213" s="320" t="s">
        <v>394</v>
      </c>
      <c r="C213" s="320" t="s">
        <v>323</v>
      </c>
      <c r="D213" s="321"/>
      <c r="E213" s="322" t="s">
        <v>324</v>
      </c>
      <c r="F213" s="322"/>
      <c r="G213" s="254"/>
      <c r="H213" s="254"/>
      <c r="I213" s="265">
        <v>600000</v>
      </c>
      <c r="J213" s="254"/>
      <c r="K213" s="254"/>
      <c r="L213" s="254"/>
      <c r="M213" s="254"/>
      <c r="N213" s="265">
        <v>600000</v>
      </c>
      <c r="O213" s="236">
        <f t="shared" si="78"/>
        <v>100</v>
      </c>
      <c r="P213" s="265"/>
      <c r="Q213" s="265"/>
      <c r="R213" s="265"/>
      <c r="S213" s="265">
        <v>600000</v>
      </c>
      <c r="T213" s="265"/>
      <c r="U213" s="336">
        <f t="shared" si="108"/>
        <v>0</v>
      </c>
      <c r="V213" s="254"/>
    </row>
    <row r="214" spans="1:22" hidden="1" x14ac:dyDescent="0.25">
      <c r="A214" s="254"/>
      <c r="B214" s="320" t="s">
        <v>394</v>
      </c>
      <c r="C214" s="320" t="s">
        <v>327</v>
      </c>
      <c r="D214" s="321"/>
      <c r="E214" s="322" t="s">
        <v>328</v>
      </c>
      <c r="F214" s="322"/>
      <c r="G214" s="254"/>
      <c r="H214" s="254"/>
      <c r="I214" s="265">
        <v>750000</v>
      </c>
      <c r="J214" s="254"/>
      <c r="K214" s="254"/>
      <c r="L214" s="254"/>
      <c r="M214" s="254"/>
      <c r="N214" s="265">
        <v>750000</v>
      </c>
      <c r="O214" s="236">
        <f t="shared" si="78"/>
        <v>100</v>
      </c>
      <c r="P214" s="265"/>
      <c r="Q214" s="265"/>
      <c r="R214" s="265"/>
      <c r="S214" s="265">
        <v>750000</v>
      </c>
      <c r="T214" s="265"/>
      <c r="U214" s="336">
        <f t="shared" si="108"/>
        <v>0</v>
      </c>
      <c r="V214" s="254"/>
    </row>
    <row r="215" spans="1:22" ht="31.5" hidden="1" customHeight="1" x14ac:dyDescent="0.25">
      <c r="A215" s="254"/>
      <c r="B215" s="320"/>
      <c r="C215" s="320"/>
      <c r="D215" s="321"/>
      <c r="E215" s="322"/>
      <c r="F215" s="322"/>
      <c r="G215" s="254"/>
      <c r="H215" s="254"/>
      <c r="I215" s="265"/>
      <c r="J215" s="254"/>
      <c r="K215" s="254"/>
      <c r="L215" s="254"/>
      <c r="M215" s="254"/>
      <c r="N215" s="265"/>
      <c r="O215" s="236"/>
      <c r="P215" s="265"/>
      <c r="Q215" s="265"/>
      <c r="R215" s="265"/>
      <c r="S215" s="265"/>
      <c r="T215" s="265"/>
      <c r="U215" s="336">
        <f t="shared" si="108"/>
        <v>0</v>
      </c>
      <c r="V215" s="254"/>
    </row>
    <row r="216" spans="1:22" ht="33" customHeight="1" x14ac:dyDescent="0.25">
      <c r="A216" s="254"/>
      <c r="B216" s="635" t="s">
        <v>396</v>
      </c>
      <c r="C216" s="644"/>
      <c r="D216" s="634"/>
      <c r="E216" s="646" t="s">
        <v>869</v>
      </c>
      <c r="F216" s="646" t="s">
        <v>1919</v>
      </c>
      <c r="G216" s="254"/>
      <c r="H216" s="254"/>
      <c r="I216" s="258">
        <f t="shared" ref="I216:I217" si="127">I217</f>
        <v>500000</v>
      </c>
      <c r="J216" s="254"/>
      <c r="K216" s="254"/>
      <c r="L216" s="254"/>
      <c r="M216" s="254"/>
      <c r="N216" s="258">
        <f t="shared" ref="N216:T217" si="128">N217</f>
        <v>500000</v>
      </c>
      <c r="O216" s="236">
        <f t="shared" si="78"/>
        <v>100</v>
      </c>
      <c r="P216" s="258">
        <f t="shared" si="128"/>
        <v>0</v>
      </c>
      <c r="Q216" s="258">
        <f t="shared" si="128"/>
        <v>0</v>
      </c>
      <c r="R216" s="258">
        <f t="shared" si="128"/>
        <v>0</v>
      </c>
      <c r="S216" s="258">
        <f t="shared" si="128"/>
        <v>500000</v>
      </c>
      <c r="T216" s="258">
        <f t="shared" si="128"/>
        <v>0</v>
      </c>
      <c r="U216" s="336">
        <f t="shared" si="108"/>
        <v>0</v>
      </c>
      <c r="V216" s="254"/>
    </row>
    <row r="217" spans="1:22" hidden="1" x14ac:dyDescent="0.25">
      <c r="A217" s="254"/>
      <c r="B217" s="635" t="s">
        <v>396</v>
      </c>
      <c r="C217" s="635" t="s">
        <v>320</v>
      </c>
      <c r="D217" s="634"/>
      <c r="E217" s="636" t="s">
        <v>65</v>
      </c>
      <c r="F217" s="636"/>
      <c r="G217" s="254"/>
      <c r="H217" s="254"/>
      <c r="I217" s="258">
        <f t="shared" si="127"/>
        <v>500000</v>
      </c>
      <c r="J217" s="254"/>
      <c r="K217" s="254"/>
      <c r="L217" s="254"/>
      <c r="M217" s="254"/>
      <c r="N217" s="258">
        <f t="shared" si="128"/>
        <v>500000</v>
      </c>
      <c r="O217" s="236">
        <f t="shared" si="78"/>
        <v>100</v>
      </c>
      <c r="P217" s="258">
        <f t="shared" si="128"/>
        <v>0</v>
      </c>
      <c r="Q217" s="258">
        <f t="shared" si="128"/>
        <v>0</v>
      </c>
      <c r="R217" s="258">
        <f t="shared" si="128"/>
        <v>0</v>
      </c>
      <c r="S217" s="258">
        <f t="shared" si="128"/>
        <v>500000</v>
      </c>
      <c r="T217" s="258">
        <f t="shared" si="128"/>
        <v>0</v>
      </c>
      <c r="U217" s="336">
        <f t="shared" si="108"/>
        <v>0</v>
      </c>
      <c r="V217" s="254"/>
    </row>
    <row r="218" spans="1:22" hidden="1" x14ac:dyDescent="0.25">
      <c r="A218" s="254"/>
      <c r="B218" s="639" t="s">
        <v>396</v>
      </c>
      <c r="C218" s="639" t="s">
        <v>321</v>
      </c>
      <c r="D218" s="638"/>
      <c r="E218" s="640" t="s">
        <v>322</v>
      </c>
      <c r="F218" s="640"/>
      <c r="G218" s="254"/>
      <c r="H218" s="254"/>
      <c r="I218" s="263">
        <f t="shared" ref="I218" si="129">SUM(I219:I220)</f>
        <v>500000</v>
      </c>
      <c r="J218" s="254"/>
      <c r="K218" s="254"/>
      <c r="L218" s="254"/>
      <c r="M218" s="254"/>
      <c r="N218" s="263">
        <f t="shared" ref="N218:T218" si="130">SUM(N219:N220)</f>
        <v>500000</v>
      </c>
      <c r="O218" s="236">
        <f t="shared" ref="O218:O281" si="131">N218/I218*100</f>
        <v>100</v>
      </c>
      <c r="P218" s="263">
        <f t="shared" si="130"/>
        <v>0</v>
      </c>
      <c r="Q218" s="263">
        <f t="shared" si="130"/>
        <v>0</v>
      </c>
      <c r="R218" s="263">
        <f t="shared" si="130"/>
        <v>0</v>
      </c>
      <c r="S218" s="263">
        <f t="shared" si="130"/>
        <v>500000</v>
      </c>
      <c r="T218" s="263">
        <f t="shared" si="130"/>
        <v>0</v>
      </c>
      <c r="U218" s="336">
        <f t="shared" si="108"/>
        <v>0</v>
      </c>
      <c r="V218" s="254"/>
    </row>
    <row r="219" spans="1:22" hidden="1" x14ac:dyDescent="0.25">
      <c r="A219" s="254"/>
      <c r="B219" s="320" t="s">
        <v>396</v>
      </c>
      <c r="C219" s="320" t="s">
        <v>323</v>
      </c>
      <c r="D219" s="321"/>
      <c r="E219" s="322" t="s">
        <v>324</v>
      </c>
      <c r="F219" s="322"/>
      <c r="G219" s="254"/>
      <c r="H219" s="254"/>
      <c r="I219" s="265">
        <v>200000</v>
      </c>
      <c r="J219" s="254"/>
      <c r="K219" s="254"/>
      <c r="L219" s="254"/>
      <c r="M219" s="254"/>
      <c r="N219" s="265">
        <v>200000</v>
      </c>
      <c r="O219" s="236">
        <f t="shared" si="131"/>
        <v>100</v>
      </c>
      <c r="P219" s="265"/>
      <c r="Q219" s="265"/>
      <c r="R219" s="265"/>
      <c r="S219" s="265">
        <v>200000</v>
      </c>
      <c r="T219" s="265"/>
      <c r="U219" s="336">
        <f t="shared" si="108"/>
        <v>0</v>
      </c>
      <c r="V219" s="254"/>
    </row>
    <row r="220" spans="1:22" hidden="1" x14ac:dyDescent="0.25">
      <c r="A220" s="254"/>
      <c r="B220" s="320" t="s">
        <v>396</v>
      </c>
      <c r="C220" s="320" t="s">
        <v>327</v>
      </c>
      <c r="D220" s="321"/>
      <c r="E220" s="322" t="s">
        <v>328</v>
      </c>
      <c r="F220" s="322"/>
      <c r="G220" s="254"/>
      <c r="H220" s="254"/>
      <c r="I220" s="265">
        <v>300000</v>
      </c>
      <c r="J220" s="254"/>
      <c r="K220" s="254"/>
      <c r="L220" s="254"/>
      <c r="M220" s="254"/>
      <c r="N220" s="265">
        <v>300000</v>
      </c>
      <c r="O220" s="236">
        <f t="shared" si="131"/>
        <v>100</v>
      </c>
      <c r="P220" s="265"/>
      <c r="Q220" s="265"/>
      <c r="R220" s="265"/>
      <c r="S220" s="265">
        <v>300000</v>
      </c>
      <c r="T220" s="265"/>
      <c r="U220" s="336">
        <f t="shared" si="108"/>
        <v>0</v>
      </c>
      <c r="V220" s="254"/>
    </row>
    <row r="221" spans="1:22" ht="9" hidden="1" customHeight="1" x14ac:dyDescent="0.25">
      <c r="A221" s="254"/>
      <c r="B221" s="320"/>
      <c r="C221" s="320"/>
      <c r="D221" s="321"/>
      <c r="E221" s="322"/>
      <c r="F221" s="322"/>
      <c r="G221" s="254"/>
      <c r="H221" s="254"/>
      <c r="I221" s="265"/>
      <c r="J221" s="254"/>
      <c r="K221" s="254"/>
      <c r="L221" s="254"/>
      <c r="M221" s="254"/>
      <c r="N221" s="265"/>
      <c r="O221" s="236"/>
      <c r="P221" s="265"/>
      <c r="Q221" s="265"/>
      <c r="R221" s="265"/>
      <c r="S221" s="265"/>
      <c r="T221" s="265"/>
      <c r="U221" s="336">
        <f t="shared" si="108"/>
        <v>0</v>
      </c>
      <c r="V221" s="254"/>
    </row>
    <row r="222" spans="1:22" ht="32.25" customHeight="1" x14ac:dyDescent="0.25">
      <c r="A222" s="254"/>
      <c r="B222" s="635" t="s">
        <v>397</v>
      </c>
      <c r="C222" s="644"/>
      <c r="D222" s="634"/>
      <c r="E222" s="636" t="s">
        <v>398</v>
      </c>
      <c r="F222" s="646" t="s">
        <v>1920</v>
      </c>
      <c r="G222" s="254"/>
      <c r="H222" s="254"/>
      <c r="I222" s="258">
        <f t="shared" ref="I222" si="132">I223+I228</f>
        <v>12000000</v>
      </c>
      <c r="J222" s="254"/>
      <c r="K222" s="254"/>
      <c r="L222" s="254"/>
      <c r="M222" s="254"/>
      <c r="N222" s="258">
        <f t="shared" ref="N222:T222" si="133">N223+N228</f>
        <v>2000000</v>
      </c>
      <c r="O222" s="236">
        <f t="shared" si="131"/>
        <v>16.666666666666664</v>
      </c>
      <c r="P222" s="258">
        <f t="shared" si="133"/>
        <v>2000000</v>
      </c>
      <c r="Q222" s="258">
        <f t="shared" si="133"/>
        <v>0</v>
      </c>
      <c r="R222" s="258">
        <f t="shared" si="133"/>
        <v>0</v>
      </c>
      <c r="S222" s="258">
        <f t="shared" si="133"/>
        <v>0</v>
      </c>
      <c r="T222" s="258">
        <f t="shared" si="133"/>
        <v>0</v>
      </c>
      <c r="U222" s="336">
        <f t="shared" si="108"/>
        <v>10000000</v>
      </c>
      <c r="V222" s="254"/>
    </row>
    <row r="223" spans="1:22" hidden="1" x14ac:dyDescent="0.25">
      <c r="A223" s="254"/>
      <c r="B223" s="635" t="s">
        <v>397</v>
      </c>
      <c r="C223" s="635" t="s">
        <v>320</v>
      </c>
      <c r="D223" s="634"/>
      <c r="E223" s="636" t="s">
        <v>65</v>
      </c>
      <c r="F223" s="636"/>
      <c r="G223" s="254"/>
      <c r="H223" s="254"/>
      <c r="I223" s="258">
        <f t="shared" ref="I223" si="134">I224+I226</f>
        <v>12000000</v>
      </c>
      <c r="J223" s="254"/>
      <c r="K223" s="254"/>
      <c r="L223" s="254"/>
      <c r="M223" s="254"/>
      <c r="N223" s="258">
        <f t="shared" ref="N223:T223" si="135">N224+N226</f>
        <v>2000000</v>
      </c>
      <c r="O223" s="236">
        <f t="shared" si="131"/>
        <v>16.666666666666664</v>
      </c>
      <c r="P223" s="258">
        <f t="shared" si="135"/>
        <v>2000000</v>
      </c>
      <c r="Q223" s="258">
        <f t="shared" si="135"/>
        <v>0</v>
      </c>
      <c r="R223" s="258">
        <f t="shared" si="135"/>
        <v>0</v>
      </c>
      <c r="S223" s="258">
        <f t="shared" si="135"/>
        <v>0</v>
      </c>
      <c r="T223" s="258">
        <f t="shared" si="135"/>
        <v>0</v>
      </c>
      <c r="U223" s="336">
        <f t="shared" si="108"/>
        <v>10000000</v>
      </c>
      <c r="V223" s="254"/>
    </row>
    <row r="224" spans="1:22" hidden="1" x14ac:dyDescent="0.25">
      <c r="A224" s="254"/>
      <c r="B224" s="639" t="s">
        <v>397</v>
      </c>
      <c r="C224" s="639" t="s">
        <v>331</v>
      </c>
      <c r="D224" s="638"/>
      <c r="E224" s="642" t="s">
        <v>79</v>
      </c>
      <c r="F224" s="642"/>
      <c r="G224" s="254"/>
      <c r="H224" s="254"/>
      <c r="I224" s="263">
        <f t="shared" ref="I224" si="136">SUM(I225)</f>
        <v>2000000</v>
      </c>
      <c r="J224" s="254"/>
      <c r="K224" s="254"/>
      <c r="L224" s="254"/>
      <c r="M224" s="254"/>
      <c r="N224" s="263">
        <f t="shared" ref="N224:T224" si="137">SUM(N225)</f>
        <v>2000000</v>
      </c>
      <c r="O224" s="236">
        <f t="shared" si="131"/>
        <v>100</v>
      </c>
      <c r="P224" s="263">
        <f t="shared" si="137"/>
        <v>2000000</v>
      </c>
      <c r="Q224" s="263">
        <f t="shared" si="137"/>
        <v>0</v>
      </c>
      <c r="R224" s="263">
        <f t="shared" si="137"/>
        <v>0</v>
      </c>
      <c r="S224" s="263">
        <f t="shared" si="137"/>
        <v>0</v>
      </c>
      <c r="T224" s="263">
        <f t="shared" si="137"/>
        <v>0</v>
      </c>
      <c r="U224" s="336">
        <f t="shared" si="108"/>
        <v>0</v>
      </c>
      <c r="V224" s="254"/>
    </row>
    <row r="225" spans="1:22" ht="25.5" hidden="1" x14ac:dyDescent="0.25">
      <c r="A225" s="254"/>
      <c r="B225" s="320" t="s">
        <v>397</v>
      </c>
      <c r="C225" s="320" t="s">
        <v>399</v>
      </c>
      <c r="D225" s="321"/>
      <c r="E225" s="641" t="s">
        <v>400</v>
      </c>
      <c r="F225" s="641"/>
      <c r="G225" s="254"/>
      <c r="H225" s="254"/>
      <c r="I225" s="265">
        <v>2000000</v>
      </c>
      <c r="J225" s="254"/>
      <c r="K225" s="254"/>
      <c r="L225" s="254"/>
      <c r="M225" s="254"/>
      <c r="N225" s="265">
        <v>2000000</v>
      </c>
      <c r="O225" s="236">
        <f t="shared" si="131"/>
        <v>100</v>
      </c>
      <c r="P225" s="265">
        <v>2000000</v>
      </c>
      <c r="Q225" s="265"/>
      <c r="R225" s="265"/>
      <c r="S225" s="265"/>
      <c r="T225" s="265"/>
      <c r="U225" s="336">
        <f t="shared" si="108"/>
        <v>0</v>
      </c>
      <c r="V225" s="254"/>
    </row>
    <row r="226" spans="1:22" hidden="1" x14ac:dyDescent="0.25">
      <c r="A226" s="254"/>
      <c r="B226" s="639" t="s">
        <v>397</v>
      </c>
      <c r="C226" s="639" t="s">
        <v>370</v>
      </c>
      <c r="D226" s="638"/>
      <c r="E226" s="642" t="s">
        <v>77</v>
      </c>
      <c r="F226" s="642"/>
      <c r="G226" s="254"/>
      <c r="H226" s="254"/>
      <c r="I226" s="263">
        <f t="shared" ref="I226" si="138">I227</f>
        <v>10000000</v>
      </c>
      <c r="J226" s="254"/>
      <c r="K226" s="254"/>
      <c r="L226" s="254"/>
      <c r="M226" s="254"/>
      <c r="N226" s="263">
        <f t="shared" ref="N226:T226" si="139">N227</f>
        <v>0</v>
      </c>
      <c r="O226" s="236">
        <f t="shared" si="131"/>
        <v>0</v>
      </c>
      <c r="P226" s="263">
        <f t="shared" si="139"/>
        <v>0</v>
      </c>
      <c r="Q226" s="263">
        <f t="shared" si="139"/>
        <v>0</v>
      </c>
      <c r="R226" s="263">
        <f t="shared" si="139"/>
        <v>0</v>
      </c>
      <c r="S226" s="263">
        <f t="shared" si="139"/>
        <v>0</v>
      </c>
      <c r="T226" s="263">
        <f t="shared" si="139"/>
        <v>0</v>
      </c>
      <c r="U226" s="336">
        <f t="shared" si="108"/>
        <v>10000000</v>
      </c>
      <c r="V226" s="254"/>
    </row>
    <row r="227" spans="1:22" ht="24" hidden="1" customHeight="1" x14ac:dyDescent="0.25">
      <c r="A227" s="254"/>
      <c r="B227" s="320" t="s">
        <v>397</v>
      </c>
      <c r="C227" s="320" t="s">
        <v>1873</v>
      </c>
      <c r="D227" s="321"/>
      <c r="E227" s="641" t="s">
        <v>1874</v>
      </c>
      <c r="F227" s="641"/>
      <c r="G227" s="254"/>
      <c r="H227" s="254"/>
      <c r="I227" s="265">
        <v>10000000</v>
      </c>
      <c r="J227" s="254"/>
      <c r="K227" s="254"/>
      <c r="L227" s="254"/>
      <c r="M227" s="254"/>
      <c r="N227" s="265"/>
      <c r="O227" s="236">
        <f t="shared" si="131"/>
        <v>0</v>
      </c>
      <c r="P227" s="265"/>
      <c r="Q227" s="265"/>
      <c r="R227" s="265"/>
      <c r="S227" s="265"/>
      <c r="T227" s="265"/>
      <c r="U227" s="336">
        <f t="shared" si="108"/>
        <v>10000000</v>
      </c>
      <c r="V227" s="254"/>
    </row>
    <row r="228" spans="1:22" hidden="1" x14ac:dyDescent="0.25">
      <c r="A228" s="254"/>
      <c r="B228" s="635" t="s">
        <v>397</v>
      </c>
      <c r="C228" s="635" t="s">
        <v>363</v>
      </c>
      <c r="D228" s="634"/>
      <c r="E228" s="646" t="s">
        <v>66</v>
      </c>
      <c r="F228" s="646"/>
      <c r="G228" s="254"/>
      <c r="H228" s="254"/>
      <c r="I228" s="258">
        <f t="shared" ref="I228" si="140">I231+I229</f>
        <v>0</v>
      </c>
      <c r="J228" s="254"/>
      <c r="K228" s="254"/>
      <c r="L228" s="254"/>
      <c r="M228" s="254"/>
      <c r="N228" s="258">
        <f t="shared" ref="N228:T228" si="141">N231+N229</f>
        <v>0</v>
      </c>
      <c r="O228" s="236" t="e">
        <f t="shared" si="131"/>
        <v>#DIV/0!</v>
      </c>
      <c r="P228" s="258">
        <f t="shared" si="141"/>
        <v>0</v>
      </c>
      <c r="Q228" s="258">
        <f t="shared" si="141"/>
        <v>0</v>
      </c>
      <c r="R228" s="258">
        <f t="shared" si="141"/>
        <v>0</v>
      </c>
      <c r="S228" s="258">
        <f t="shared" si="141"/>
        <v>0</v>
      </c>
      <c r="T228" s="258">
        <f t="shared" si="141"/>
        <v>0</v>
      </c>
      <c r="U228" s="336">
        <f t="shared" si="108"/>
        <v>0</v>
      </c>
      <c r="V228" s="254"/>
    </row>
    <row r="229" spans="1:22" ht="25.5" hidden="1" x14ac:dyDescent="0.25">
      <c r="A229" s="254"/>
      <c r="B229" s="639" t="s">
        <v>397</v>
      </c>
      <c r="C229" s="639" t="s">
        <v>364</v>
      </c>
      <c r="D229" s="638"/>
      <c r="E229" s="642" t="s">
        <v>365</v>
      </c>
      <c r="F229" s="642"/>
      <c r="G229" s="254"/>
      <c r="H229" s="254"/>
      <c r="I229" s="263">
        <f t="shared" ref="I229" si="142">I230</f>
        <v>0</v>
      </c>
      <c r="J229" s="254"/>
      <c r="K229" s="254"/>
      <c r="L229" s="254"/>
      <c r="M229" s="254"/>
      <c r="N229" s="263">
        <f t="shared" ref="N229:T229" si="143">N230</f>
        <v>0</v>
      </c>
      <c r="O229" s="236" t="e">
        <f t="shared" si="131"/>
        <v>#DIV/0!</v>
      </c>
      <c r="P229" s="263">
        <f t="shared" si="143"/>
        <v>0</v>
      </c>
      <c r="Q229" s="263">
        <f t="shared" si="143"/>
        <v>0</v>
      </c>
      <c r="R229" s="263">
        <f t="shared" si="143"/>
        <v>0</v>
      </c>
      <c r="S229" s="263">
        <f t="shared" si="143"/>
        <v>0</v>
      </c>
      <c r="T229" s="263">
        <f t="shared" si="143"/>
        <v>0</v>
      </c>
      <c r="U229" s="336">
        <f t="shared" si="108"/>
        <v>0</v>
      </c>
      <c r="V229" s="254"/>
    </row>
    <row r="230" spans="1:22" hidden="1" x14ac:dyDescent="0.25">
      <c r="A230" s="254"/>
      <c r="B230" s="320" t="s">
        <v>397</v>
      </c>
      <c r="C230" s="320" t="s">
        <v>870</v>
      </c>
      <c r="D230" s="321"/>
      <c r="E230" s="641" t="s">
        <v>871</v>
      </c>
      <c r="F230" s="641"/>
      <c r="G230" s="254"/>
      <c r="H230" s="254"/>
      <c r="I230" s="265">
        <v>0</v>
      </c>
      <c r="J230" s="254"/>
      <c r="K230" s="254"/>
      <c r="L230" s="254"/>
      <c r="M230" s="254"/>
      <c r="N230" s="265">
        <v>0</v>
      </c>
      <c r="O230" s="236" t="e">
        <f t="shared" si="131"/>
        <v>#DIV/0!</v>
      </c>
      <c r="P230" s="265">
        <v>0</v>
      </c>
      <c r="Q230" s="265">
        <v>0</v>
      </c>
      <c r="R230" s="265">
        <v>0</v>
      </c>
      <c r="S230" s="265">
        <v>0</v>
      </c>
      <c r="T230" s="265">
        <v>0</v>
      </c>
      <c r="U230" s="336">
        <f t="shared" si="108"/>
        <v>0</v>
      </c>
      <c r="V230" s="254"/>
    </row>
    <row r="231" spans="1:22" hidden="1" x14ac:dyDescent="0.25">
      <c r="A231" s="254"/>
      <c r="B231" s="639" t="s">
        <v>397</v>
      </c>
      <c r="C231" s="639" t="s">
        <v>401</v>
      </c>
      <c r="D231" s="638"/>
      <c r="E231" s="642" t="s">
        <v>87</v>
      </c>
      <c r="F231" s="642"/>
      <c r="G231" s="254"/>
      <c r="H231" s="254"/>
      <c r="I231" s="263">
        <f t="shared" ref="I231" si="144">SUM(I232:I233)</f>
        <v>0</v>
      </c>
      <c r="J231" s="254"/>
      <c r="K231" s="254"/>
      <c r="L231" s="254"/>
      <c r="M231" s="254"/>
      <c r="N231" s="263">
        <f t="shared" ref="N231:T231" si="145">SUM(N232:N233)</f>
        <v>0</v>
      </c>
      <c r="O231" s="236" t="e">
        <f t="shared" si="131"/>
        <v>#DIV/0!</v>
      </c>
      <c r="P231" s="263">
        <f t="shared" si="145"/>
        <v>0</v>
      </c>
      <c r="Q231" s="263">
        <f t="shared" si="145"/>
        <v>0</v>
      </c>
      <c r="R231" s="263">
        <f t="shared" si="145"/>
        <v>0</v>
      </c>
      <c r="S231" s="263">
        <f t="shared" si="145"/>
        <v>0</v>
      </c>
      <c r="T231" s="263">
        <f t="shared" si="145"/>
        <v>0</v>
      </c>
      <c r="U231" s="336">
        <f t="shared" si="108"/>
        <v>0</v>
      </c>
      <c r="V231" s="254"/>
    </row>
    <row r="232" spans="1:22" ht="25.5" hidden="1" x14ac:dyDescent="0.25">
      <c r="A232" s="254"/>
      <c r="B232" s="320" t="s">
        <v>397</v>
      </c>
      <c r="C232" s="320" t="s">
        <v>872</v>
      </c>
      <c r="D232" s="638"/>
      <c r="E232" s="641" t="s">
        <v>873</v>
      </c>
      <c r="F232" s="641"/>
      <c r="G232" s="254"/>
      <c r="H232" s="254"/>
      <c r="I232" s="265">
        <v>0</v>
      </c>
      <c r="J232" s="254"/>
      <c r="K232" s="254"/>
      <c r="L232" s="254"/>
      <c r="M232" s="254"/>
      <c r="N232" s="265">
        <v>0</v>
      </c>
      <c r="O232" s="236" t="e">
        <f t="shared" si="131"/>
        <v>#DIV/0!</v>
      </c>
      <c r="P232" s="265">
        <v>0</v>
      </c>
      <c r="Q232" s="265">
        <v>0</v>
      </c>
      <c r="R232" s="265">
        <v>0</v>
      </c>
      <c r="S232" s="265">
        <v>0</v>
      </c>
      <c r="T232" s="265">
        <v>0</v>
      </c>
      <c r="U232" s="336">
        <f t="shared" si="108"/>
        <v>0</v>
      </c>
      <c r="V232" s="254"/>
    </row>
    <row r="233" spans="1:22" ht="25.5" hidden="1" x14ac:dyDescent="0.25">
      <c r="A233" s="254"/>
      <c r="B233" s="320" t="s">
        <v>397</v>
      </c>
      <c r="C233" s="320" t="s">
        <v>402</v>
      </c>
      <c r="D233" s="321"/>
      <c r="E233" s="641" t="s">
        <v>403</v>
      </c>
      <c r="F233" s="641"/>
      <c r="G233" s="254"/>
      <c r="H233" s="254"/>
      <c r="I233" s="265">
        <v>0</v>
      </c>
      <c r="J233" s="254"/>
      <c r="K233" s="254"/>
      <c r="L233" s="254"/>
      <c r="M233" s="254"/>
      <c r="N233" s="265">
        <v>0</v>
      </c>
      <c r="O233" s="236" t="e">
        <f t="shared" si="131"/>
        <v>#DIV/0!</v>
      </c>
      <c r="P233" s="265">
        <v>0</v>
      </c>
      <c r="Q233" s="265">
        <v>0</v>
      </c>
      <c r="R233" s="265">
        <v>0</v>
      </c>
      <c r="S233" s="265">
        <v>0</v>
      </c>
      <c r="T233" s="265">
        <v>0</v>
      </c>
      <c r="U233" s="336">
        <f t="shared" si="108"/>
        <v>0</v>
      </c>
      <c r="V233" s="254"/>
    </row>
    <row r="234" spans="1:22" hidden="1" x14ac:dyDescent="0.25">
      <c r="A234" s="254"/>
      <c r="B234" s="320"/>
      <c r="C234" s="320"/>
      <c r="D234" s="321"/>
      <c r="E234" s="322"/>
      <c r="F234" s="322"/>
      <c r="G234" s="254"/>
      <c r="H234" s="254"/>
      <c r="I234" s="265"/>
      <c r="J234" s="254"/>
      <c r="K234" s="254"/>
      <c r="L234" s="254"/>
      <c r="M234" s="254"/>
      <c r="N234" s="265"/>
      <c r="O234" s="236"/>
      <c r="P234" s="265"/>
      <c r="Q234" s="265"/>
      <c r="R234" s="265"/>
      <c r="S234" s="265"/>
      <c r="T234" s="265"/>
      <c r="U234" s="336">
        <f t="shared" si="108"/>
        <v>0</v>
      </c>
      <c r="V234" s="254"/>
    </row>
    <row r="235" spans="1:22" ht="32.25" customHeight="1" x14ac:dyDescent="0.25">
      <c r="A235" s="254"/>
      <c r="B235" s="635" t="s">
        <v>404</v>
      </c>
      <c r="C235" s="644"/>
      <c r="D235" s="634"/>
      <c r="E235" s="646" t="s">
        <v>405</v>
      </c>
      <c r="F235" s="646" t="s">
        <v>1921</v>
      </c>
      <c r="G235" s="254"/>
      <c r="H235" s="254"/>
      <c r="I235" s="258">
        <f t="shared" ref="I235:I236" si="146">I236</f>
        <v>4557500</v>
      </c>
      <c r="J235" s="254"/>
      <c r="K235" s="254"/>
      <c r="L235" s="254"/>
      <c r="M235" s="254"/>
      <c r="N235" s="258">
        <f t="shared" ref="N235:T236" si="147">N236</f>
        <v>3572000</v>
      </c>
      <c r="O235" s="236">
        <f t="shared" si="131"/>
        <v>78.376302797586391</v>
      </c>
      <c r="P235" s="258">
        <f t="shared" si="147"/>
        <v>0</v>
      </c>
      <c r="Q235" s="258">
        <f t="shared" si="147"/>
        <v>0</v>
      </c>
      <c r="R235" s="258">
        <f t="shared" si="147"/>
        <v>0</v>
      </c>
      <c r="S235" s="258">
        <f t="shared" si="147"/>
        <v>0</v>
      </c>
      <c r="T235" s="258">
        <f t="shared" si="147"/>
        <v>3572000</v>
      </c>
      <c r="U235" s="336">
        <f t="shared" si="108"/>
        <v>985500</v>
      </c>
      <c r="V235" s="254"/>
    </row>
    <row r="236" spans="1:22" hidden="1" x14ac:dyDescent="0.25">
      <c r="A236" s="254"/>
      <c r="B236" s="635" t="s">
        <v>404</v>
      </c>
      <c r="C236" s="635" t="s">
        <v>320</v>
      </c>
      <c r="D236" s="634"/>
      <c r="E236" s="636" t="s">
        <v>65</v>
      </c>
      <c r="F236" s="636"/>
      <c r="G236" s="254"/>
      <c r="H236" s="254"/>
      <c r="I236" s="258">
        <f t="shared" si="146"/>
        <v>4557500</v>
      </c>
      <c r="J236" s="254"/>
      <c r="K236" s="254"/>
      <c r="L236" s="254"/>
      <c r="M236" s="254"/>
      <c r="N236" s="258">
        <f t="shared" si="147"/>
        <v>3572000</v>
      </c>
      <c r="O236" s="236">
        <f t="shared" si="131"/>
        <v>78.376302797586391</v>
      </c>
      <c r="P236" s="258">
        <f t="shared" si="147"/>
        <v>0</v>
      </c>
      <c r="Q236" s="258">
        <f t="shared" si="147"/>
        <v>0</v>
      </c>
      <c r="R236" s="258">
        <f t="shared" si="147"/>
        <v>0</v>
      </c>
      <c r="S236" s="258">
        <f t="shared" si="147"/>
        <v>0</v>
      </c>
      <c r="T236" s="258">
        <f t="shared" si="147"/>
        <v>3572000</v>
      </c>
      <c r="U236" s="336">
        <f t="shared" si="108"/>
        <v>985500</v>
      </c>
      <c r="V236" s="254"/>
    </row>
    <row r="237" spans="1:22" hidden="1" x14ac:dyDescent="0.25">
      <c r="A237" s="254"/>
      <c r="B237" s="639" t="s">
        <v>404</v>
      </c>
      <c r="C237" s="639" t="s">
        <v>321</v>
      </c>
      <c r="D237" s="638"/>
      <c r="E237" s="640" t="s">
        <v>322</v>
      </c>
      <c r="F237" s="640"/>
      <c r="G237" s="254"/>
      <c r="H237" s="254"/>
      <c r="I237" s="263">
        <f t="shared" ref="I237" si="148">SUM(I238:I239)</f>
        <v>4557500</v>
      </c>
      <c r="J237" s="254"/>
      <c r="K237" s="254"/>
      <c r="L237" s="254"/>
      <c r="M237" s="254"/>
      <c r="N237" s="263">
        <f t="shared" ref="N237:T237" si="149">SUM(N238:N239)</f>
        <v>3572000</v>
      </c>
      <c r="O237" s="236">
        <f t="shared" si="131"/>
        <v>78.376302797586391</v>
      </c>
      <c r="P237" s="263">
        <f t="shared" si="149"/>
        <v>0</v>
      </c>
      <c r="Q237" s="263">
        <f t="shared" si="149"/>
        <v>0</v>
      </c>
      <c r="R237" s="263">
        <f t="shared" si="149"/>
        <v>0</v>
      </c>
      <c r="S237" s="263">
        <f t="shared" si="149"/>
        <v>0</v>
      </c>
      <c r="T237" s="263">
        <f t="shared" si="149"/>
        <v>3572000</v>
      </c>
      <c r="U237" s="336">
        <f t="shared" si="108"/>
        <v>985500</v>
      </c>
      <c r="V237" s="254"/>
    </row>
    <row r="238" spans="1:22" hidden="1" x14ac:dyDescent="0.25">
      <c r="A238" s="254"/>
      <c r="B238" s="320" t="s">
        <v>404</v>
      </c>
      <c r="C238" s="320" t="s">
        <v>323</v>
      </c>
      <c r="D238" s="321"/>
      <c r="E238" s="322" t="s">
        <v>324</v>
      </c>
      <c r="F238" s="322"/>
      <c r="G238" s="254"/>
      <c r="H238" s="254"/>
      <c r="I238" s="265">
        <v>2400000</v>
      </c>
      <c r="J238" s="254"/>
      <c r="K238" s="254"/>
      <c r="L238" s="254"/>
      <c r="M238" s="254"/>
      <c r="N238" s="265">
        <v>2200000</v>
      </c>
      <c r="O238" s="236">
        <f t="shared" si="131"/>
        <v>91.666666666666657</v>
      </c>
      <c r="P238" s="265"/>
      <c r="Q238" s="265"/>
      <c r="R238" s="265"/>
      <c r="S238" s="265"/>
      <c r="T238" s="265">
        <f>N238</f>
        <v>2200000</v>
      </c>
      <c r="U238" s="336">
        <f t="shared" si="108"/>
        <v>200000</v>
      </c>
      <c r="V238" s="254"/>
    </row>
    <row r="239" spans="1:22" hidden="1" x14ac:dyDescent="0.25">
      <c r="A239" s="254"/>
      <c r="B239" s="320" t="s">
        <v>404</v>
      </c>
      <c r="C239" s="320" t="s">
        <v>327</v>
      </c>
      <c r="D239" s="321"/>
      <c r="E239" s="322" t="s">
        <v>328</v>
      </c>
      <c r="F239" s="322"/>
      <c r="G239" s="254"/>
      <c r="H239" s="254"/>
      <c r="I239" s="265">
        <v>2157500</v>
      </c>
      <c r="J239" s="254"/>
      <c r="K239" s="254"/>
      <c r="L239" s="254"/>
      <c r="M239" s="254"/>
      <c r="N239" s="265">
        <v>1372000</v>
      </c>
      <c r="O239" s="236">
        <f t="shared" si="131"/>
        <v>63.592120509849359</v>
      </c>
      <c r="P239" s="265"/>
      <c r="Q239" s="265"/>
      <c r="R239" s="265"/>
      <c r="S239" s="265"/>
      <c r="T239" s="265">
        <f>N239</f>
        <v>1372000</v>
      </c>
      <c r="U239" s="336">
        <f t="shared" si="108"/>
        <v>785500</v>
      </c>
      <c r="V239" s="254"/>
    </row>
    <row r="240" spans="1:22" hidden="1" x14ac:dyDescent="0.25">
      <c r="A240" s="254"/>
      <c r="B240" s="320"/>
      <c r="C240" s="320"/>
      <c r="D240" s="321"/>
      <c r="E240" s="322"/>
      <c r="F240" s="322"/>
      <c r="G240" s="254"/>
      <c r="H240" s="254"/>
      <c r="I240" s="265"/>
      <c r="J240" s="254"/>
      <c r="K240" s="254"/>
      <c r="L240" s="254"/>
      <c r="M240" s="254"/>
      <c r="N240" s="265"/>
      <c r="O240" s="236"/>
      <c r="P240" s="265"/>
      <c r="Q240" s="265"/>
      <c r="R240" s="265"/>
      <c r="S240" s="265"/>
      <c r="T240" s="265"/>
      <c r="U240" s="336">
        <f t="shared" si="108"/>
        <v>0</v>
      </c>
      <c r="V240" s="254"/>
    </row>
    <row r="241" spans="1:22" ht="31.5" customHeight="1" x14ac:dyDescent="0.25">
      <c r="A241" s="254"/>
      <c r="B241" s="635" t="s">
        <v>406</v>
      </c>
      <c r="C241" s="644"/>
      <c r="D241" s="634"/>
      <c r="E241" s="636" t="s">
        <v>407</v>
      </c>
      <c r="F241" s="646" t="s">
        <v>1922</v>
      </c>
      <c r="G241" s="254"/>
      <c r="H241" s="254"/>
      <c r="I241" s="258">
        <f t="shared" ref="I241" si="150">I242</f>
        <v>15862166</v>
      </c>
      <c r="J241" s="254"/>
      <c r="K241" s="254"/>
      <c r="L241" s="254"/>
      <c r="M241" s="254"/>
      <c r="N241" s="258">
        <f t="shared" ref="N241:T241" si="151">N242</f>
        <v>14611500</v>
      </c>
      <c r="O241" s="236">
        <f t="shared" si="131"/>
        <v>92.115414754832344</v>
      </c>
      <c r="P241" s="258">
        <f t="shared" si="151"/>
        <v>0</v>
      </c>
      <c r="Q241" s="258">
        <f t="shared" si="151"/>
        <v>0</v>
      </c>
      <c r="R241" s="258">
        <f t="shared" si="151"/>
        <v>0</v>
      </c>
      <c r="S241" s="258">
        <f t="shared" si="151"/>
        <v>3000000</v>
      </c>
      <c r="T241" s="258">
        <f t="shared" si="151"/>
        <v>11611500</v>
      </c>
      <c r="U241" s="336">
        <f t="shared" si="108"/>
        <v>1250666</v>
      </c>
      <c r="V241" s="254"/>
    </row>
    <row r="242" spans="1:22" hidden="1" x14ac:dyDescent="0.25">
      <c r="A242" s="254"/>
      <c r="B242" s="635" t="s">
        <v>406</v>
      </c>
      <c r="C242" s="635" t="s">
        <v>320</v>
      </c>
      <c r="D242" s="634"/>
      <c r="E242" s="636" t="s">
        <v>65</v>
      </c>
      <c r="F242" s="636"/>
      <c r="G242" s="254"/>
      <c r="H242" s="254"/>
      <c r="I242" s="258">
        <f t="shared" ref="I242" si="152">I243+I248+I252</f>
        <v>15862166</v>
      </c>
      <c r="J242" s="254"/>
      <c r="K242" s="254"/>
      <c r="L242" s="254"/>
      <c r="M242" s="254"/>
      <c r="N242" s="258">
        <f t="shared" ref="N242:T242" si="153">N243+N248+N252</f>
        <v>14611500</v>
      </c>
      <c r="O242" s="236">
        <f t="shared" si="131"/>
        <v>92.115414754832344</v>
      </c>
      <c r="P242" s="258">
        <f t="shared" si="153"/>
        <v>0</v>
      </c>
      <c r="Q242" s="258">
        <f t="shared" si="153"/>
        <v>0</v>
      </c>
      <c r="R242" s="258">
        <f t="shared" si="153"/>
        <v>0</v>
      </c>
      <c r="S242" s="258">
        <f t="shared" si="153"/>
        <v>3000000</v>
      </c>
      <c r="T242" s="258">
        <f t="shared" si="153"/>
        <v>11611500</v>
      </c>
      <c r="U242" s="336">
        <f t="shared" si="108"/>
        <v>1250666</v>
      </c>
      <c r="V242" s="254"/>
    </row>
    <row r="243" spans="1:22" hidden="1" x14ac:dyDescent="0.25">
      <c r="A243" s="254"/>
      <c r="B243" s="639" t="s">
        <v>406</v>
      </c>
      <c r="C243" s="639" t="s">
        <v>321</v>
      </c>
      <c r="D243" s="638"/>
      <c r="E243" s="640" t="s">
        <v>322</v>
      </c>
      <c r="F243" s="640"/>
      <c r="G243" s="254"/>
      <c r="H243" s="254"/>
      <c r="I243" s="263">
        <f t="shared" ref="I243" si="154">SUM(I244:I247)</f>
        <v>8612166</v>
      </c>
      <c r="J243" s="254"/>
      <c r="K243" s="254"/>
      <c r="L243" s="254"/>
      <c r="M243" s="254"/>
      <c r="N243" s="263">
        <f t="shared" ref="N243:T243" si="155">SUM(N244:N247)</f>
        <v>8611500</v>
      </c>
      <c r="O243" s="236">
        <f t="shared" si="131"/>
        <v>99.992266753799214</v>
      </c>
      <c r="P243" s="263">
        <f t="shared" si="155"/>
        <v>0</v>
      </c>
      <c r="Q243" s="263">
        <f t="shared" si="155"/>
        <v>0</v>
      </c>
      <c r="R243" s="263">
        <f t="shared" si="155"/>
        <v>0</v>
      </c>
      <c r="S243" s="263">
        <f t="shared" si="155"/>
        <v>3000000</v>
      </c>
      <c r="T243" s="263">
        <f t="shared" si="155"/>
        <v>5611500</v>
      </c>
      <c r="U243" s="336">
        <f t="shared" si="108"/>
        <v>666</v>
      </c>
      <c r="V243" s="254"/>
    </row>
    <row r="244" spans="1:22" hidden="1" x14ac:dyDescent="0.25">
      <c r="A244" s="254"/>
      <c r="B244" s="320" t="s">
        <v>406</v>
      </c>
      <c r="C244" s="320" t="s">
        <v>323</v>
      </c>
      <c r="D244" s="321"/>
      <c r="E244" s="322" t="s">
        <v>324</v>
      </c>
      <c r="F244" s="322"/>
      <c r="G244" s="254"/>
      <c r="H244" s="254"/>
      <c r="I244" s="265">
        <v>322500</v>
      </c>
      <c r="J244" s="254"/>
      <c r="K244" s="254"/>
      <c r="L244" s="254"/>
      <c r="M244" s="254"/>
      <c r="N244" s="265">
        <v>322500</v>
      </c>
      <c r="O244" s="236">
        <f t="shared" si="131"/>
        <v>100</v>
      </c>
      <c r="P244" s="265"/>
      <c r="Q244" s="265"/>
      <c r="R244" s="265"/>
      <c r="S244" s="265"/>
      <c r="T244" s="265">
        <v>322500</v>
      </c>
      <c r="U244" s="336">
        <f t="shared" si="108"/>
        <v>0</v>
      </c>
      <c r="V244" s="254"/>
    </row>
    <row r="245" spans="1:22" hidden="1" x14ac:dyDescent="0.25">
      <c r="A245" s="254"/>
      <c r="B245" s="320" t="s">
        <v>406</v>
      </c>
      <c r="C245" s="320" t="s">
        <v>327</v>
      </c>
      <c r="D245" s="321"/>
      <c r="E245" s="322" t="s">
        <v>328</v>
      </c>
      <c r="F245" s="322"/>
      <c r="G245" s="254"/>
      <c r="H245" s="254"/>
      <c r="I245" s="265">
        <v>539666</v>
      </c>
      <c r="J245" s="254"/>
      <c r="K245" s="254"/>
      <c r="L245" s="254"/>
      <c r="M245" s="254"/>
      <c r="N245" s="265">
        <v>539000</v>
      </c>
      <c r="O245" s="236">
        <f t="shared" si="131"/>
        <v>99.876590335503806</v>
      </c>
      <c r="P245" s="265"/>
      <c r="Q245" s="265"/>
      <c r="R245" s="265"/>
      <c r="S245" s="265"/>
      <c r="T245" s="265">
        <f>N245</f>
        <v>539000</v>
      </c>
      <c r="U245" s="336">
        <f t="shared" si="108"/>
        <v>666</v>
      </c>
      <c r="V245" s="254"/>
    </row>
    <row r="246" spans="1:22" hidden="1" x14ac:dyDescent="0.25">
      <c r="A246" s="254"/>
      <c r="B246" s="320" t="s">
        <v>406</v>
      </c>
      <c r="C246" s="320" t="s">
        <v>329</v>
      </c>
      <c r="D246" s="321"/>
      <c r="E246" s="322" t="s">
        <v>330</v>
      </c>
      <c r="F246" s="322"/>
      <c r="G246" s="254"/>
      <c r="H246" s="254"/>
      <c r="I246" s="265">
        <v>7600000</v>
      </c>
      <c r="J246" s="254"/>
      <c r="K246" s="254"/>
      <c r="L246" s="254"/>
      <c r="M246" s="254"/>
      <c r="N246" s="265">
        <v>7600000</v>
      </c>
      <c r="O246" s="236">
        <f t="shared" si="131"/>
        <v>100</v>
      </c>
      <c r="P246" s="265"/>
      <c r="Q246" s="265"/>
      <c r="R246" s="265"/>
      <c r="S246" s="265">
        <v>3000000</v>
      </c>
      <c r="T246" s="265">
        <f>N246-S246</f>
        <v>4600000</v>
      </c>
      <c r="U246" s="336">
        <f t="shared" si="108"/>
        <v>0</v>
      </c>
      <c r="V246" s="254"/>
    </row>
    <row r="247" spans="1:22" hidden="1" x14ac:dyDescent="0.25">
      <c r="A247" s="254"/>
      <c r="B247" s="320" t="s">
        <v>406</v>
      </c>
      <c r="C247" s="320" t="s">
        <v>866</v>
      </c>
      <c r="D247" s="321"/>
      <c r="E247" s="322" t="s">
        <v>874</v>
      </c>
      <c r="F247" s="322"/>
      <c r="G247" s="254"/>
      <c r="H247" s="254"/>
      <c r="I247" s="265">
        <v>150000</v>
      </c>
      <c r="J247" s="254"/>
      <c r="K247" s="254"/>
      <c r="L247" s="254"/>
      <c r="M247" s="254"/>
      <c r="N247" s="265">
        <v>150000</v>
      </c>
      <c r="O247" s="236">
        <f t="shared" si="131"/>
        <v>100</v>
      </c>
      <c r="P247" s="265"/>
      <c r="Q247" s="265"/>
      <c r="R247" s="265"/>
      <c r="S247" s="265"/>
      <c r="T247" s="265">
        <v>150000</v>
      </c>
      <c r="U247" s="336">
        <f t="shared" si="108"/>
        <v>0</v>
      </c>
      <c r="V247" s="254"/>
    </row>
    <row r="248" spans="1:22" hidden="1" x14ac:dyDescent="0.25">
      <c r="A248" s="254"/>
      <c r="B248" s="639" t="s">
        <v>406</v>
      </c>
      <c r="C248" s="639" t="s">
        <v>331</v>
      </c>
      <c r="D248" s="638"/>
      <c r="E248" s="640" t="s">
        <v>79</v>
      </c>
      <c r="F248" s="640"/>
      <c r="G248" s="254"/>
      <c r="H248" s="254"/>
      <c r="I248" s="263">
        <f t="shared" ref="I248" si="156">SUM(I249:I251)</f>
        <v>5750000</v>
      </c>
      <c r="J248" s="254"/>
      <c r="K248" s="254"/>
      <c r="L248" s="254"/>
      <c r="M248" s="254"/>
      <c r="N248" s="263">
        <f t="shared" ref="N248:T248" si="157">SUM(N249:N251)</f>
        <v>5250000</v>
      </c>
      <c r="O248" s="236">
        <f t="shared" si="131"/>
        <v>91.304347826086953</v>
      </c>
      <c r="P248" s="263">
        <f t="shared" si="157"/>
        <v>0</v>
      </c>
      <c r="Q248" s="263">
        <f t="shared" si="157"/>
        <v>0</v>
      </c>
      <c r="R248" s="263">
        <f t="shared" si="157"/>
        <v>0</v>
      </c>
      <c r="S248" s="263">
        <f t="shared" si="157"/>
        <v>0</v>
      </c>
      <c r="T248" s="263">
        <f t="shared" si="157"/>
        <v>5250000</v>
      </c>
      <c r="U248" s="336">
        <f t="shared" si="108"/>
        <v>500000</v>
      </c>
      <c r="V248" s="254"/>
    </row>
    <row r="249" spans="1:22" ht="24" hidden="1" customHeight="1" x14ac:dyDescent="0.25">
      <c r="A249" s="254"/>
      <c r="B249" s="320" t="s">
        <v>406</v>
      </c>
      <c r="C249" s="320" t="s">
        <v>392</v>
      </c>
      <c r="D249" s="321"/>
      <c r="E249" s="641" t="s">
        <v>393</v>
      </c>
      <c r="F249" s="641"/>
      <c r="G249" s="254"/>
      <c r="H249" s="254"/>
      <c r="I249" s="265">
        <v>3100000</v>
      </c>
      <c r="J249" s="254"/>
      <c r="K249" s="254"/>
      <c r="L249" s="254"/>
      <c r="M249" s="254"/>
      <c r="N249" s="265">
        <v>3100000</v>
      </c>
      <c r="O249" s="236">
        <f t="shared" si="131"/>
        <v>100</v>
      </c>
      <c r="P249" s="265"/>
      <c r="Q249" s="265"/>
      <c r="R249" s="265"/>
      <c r="S249" s="265"/>
      <c r="T249" s="265">
        <v>3100000</v>
      </c>
      <c r="U249" s="336">
        <f t="shared" si="108"/>
        <v>0</v>
      </c>
      <c r="V249" s="254"/>
    </row>
    <row r="250" spans="1:22" ht="0.75" hidden="1" customHeight="1" x14ac:dyDescent="0.25">
      <c r="A250" s="254"/>
      <c r="B250" s="320" t="s">
        <v>406</v>
      </c>
      <c r="C250" s="320" t="s">
        <v>379</v>
      </c>
      <c r="D250" s="321"/>
      <c r="E250" s="322" t="s">
        <v>380</v>
      </c>
      <c r="F250" s="322"/>
      <c r="G250" s="254"/>
      <c r="H250" s="254"/>
      <c r="I250" s="265">
        <v>0</v>
      </c>
      <c r="J250" s="254"/>
      <c r="K250" s="254"/>
      <c r="L250" s="254"/>
      <c r="M250" s="254"/>
      <c r="N250" s="265">
        <v>0</v>
      </c>
      <c r="O250" s="236" t="e">
        <f t="shared" si="131"/>
        <v>#DIV/0!</v>
      </c>
      <c r="P250" s="265"/>
      <c r="Q250" s="265"/>
      <c r="R250" s="265"/>
      <c r="S250" s="265"/>
      <c r="T250" s="265">
        <v>0</v>
      </c>
      <c r="U250" s="336">
        <f t="shared" si="108"/>
        <v>0</v>
      </c>
      <c r="V250" s="254"/>
    </row>
    <row r="251" spans="1:22" hidden="1" x14ac:dyDescent="0.25">
      <c r="A251" s="254"/>
      <c r="B251" s="320" t="s">
        <v>406</v>
      </c>
      <c r="C251" s="320" t="s">
        <v>358</v>
      </c>
      <c r="D251" s="321"/>
      <c r="E251" s="322" t="s">
        <v>875</v>
      </c>
      <c r="F251" s="322"/>
      <c r="G251" s="254"/>
      <c r="H251" s="254"/>
      <c r="I251" s="265">
        <v>2650000</v>
      </c>
      <c r="J251" s="254"/>
      <c r="K251" s="254"/>
      <c r="L251" s="254"/>
      <c r="M251" s="254"/>
      <c r="N251" s="265">
        <v>2150000</v>
      </c>
      <c r="O251" s="236">
        <f t="shared" si="131"/>
        <v>81.132075471698116</v>
      </c>
      <c r="P251" s="265"/>
      <c r="Q251" s="265"/>
      <c r="R251" s="265"/>
      <c r="S251" s="265"/>
      <c r="T251" s="265">
        <f>N251</f>
        <v>2150000</v>
      </c>
      <c r="U251" s="336">
        <f t="shared" ref="U251:U314" si="158">I251-N251</f>
        <v>500000</v>
      </c>
      <c r="V251" s="254"/>
    </row>
    <row r="252" spans="1:22" hidden="1" x14ac:dyDescent="0.25">
      <c r="A252" s="254"/>
      <c r="B252" s="639" t="s">
        <v>406</v>
      </c>
      <c r="C252" s="639" t="s">
        <v>408</v>
      </c>
      <c r="D252" s="638"/>
      <c r="E252" s="640" t="s">
        <v>81</v>
      </c>
      <c r="F252" s="640"/>
      <c r="G252" s="254"/>
      <c r="H252" s="254"/>
      <c r="I252" s="263">
        <f t="shared" ref="I252" si="159">SUM(I253)</f>
        <v>1500000</v>
      </c>
      <c r="J252" s="254"/>
      <c r="K252" s="254"/>
      <c r="L252" s="254"/>
      <c r="M252" s="254"/>
      <c r="N252" s="263">
        <f t="shared" ref="N252:T252" si="160">SUM(N253)</f>
        <v>750000</v>
      </c>
      <c r="O252" s="236">
        <f t="shared" si="131"/>
        <v>50</v>
      </c>
      <c r="P252" s="263">
        <f t="shared" si="160"/>
        <v>0</v>
      </c>
      <c r="Q252" s="263">
        <f t="shared" si="160"/>
        <v>0</v>
      </c>
      <c r="R252" s="263">
        <f t="shared" si="160"/>
        <v>0</v>
      </c>
      <c r="S252" s="263">
        <f t="shared" si="160"/>
        <v>0</v>
      </c>
      <c r="T252" s="263">
        <f t="shared" si="160"/>
        <v>750000</v>
      </c>
      <c r="U252" s="336">
        <f t="shared" si="158"/>
        <v>750000</v>
      </c>
      <c r="V252" s="254"/>
    </row>
    <row r="253" spans="1:22" hidden="1" x14ac:dyDescent="0.25">
      <c r="A253" s="254"/>
      <c r="B253" s="320" t="s">
        <v>406</v>
      </c>
      <c r="C253" s="320" t="s">
        <v>409</v>
      </c>
      <c r="D253" s="321"/>
      <c r="E253" s="641" t="s">
        <v>410</v>
      </c>
      <c r="F253" s="641"/>
      <c r="G253" s="254"/>
      <c r="H253" s="254"/>
      <c r="I253" s="265">
        <v>1500000</v>
      </c>
      <c r="J253" s="254"/>
      <c r="K253" s="254"/>
      <c r="L253" s="254"/>
      <c r="M253" s="254"/>
      <c r="N253" s="265">
        <v>750000</v>
      </c>
      <c r="O253" s="236">
        <f t="shared" si="131"/>
        <v>50</v>
      </c>
      <c r="P253" s="265"/>
      <c r="Q253" s="265"/>
      <c r="R253" s="265"/>
      <c r="S253" s="265"/>
      <c r="T253" s="265">
        <f>N253</f>
        <v>750000</v>
      </c>
      <c r="U253" s="336">
        <f t="shared" si="158"/>
        <v>750000</v>
      </c>
      <c r="V253" s="254"/>
    </row>
    <row r="254" spans="1:22" ht="14.25" hidden="1" customHeight="1" x14ac:dyDescent="0.25">
      <c r="A254" s="254"/>
      <c r="B254" s="320"/>
      <c r="C254" s="320"/>
      <c r="D254" s="321"/>
      <c r="E254" s="322"/>
      <c r="F254" s="322"/>
      <c r="G254" s="254"/>
      <c r="H254" s="254"/>
      <c r="I254" s="265"/>
      <c r="J254" s="254"/>
      <c r="K254" s="254"/>
      <c r="L254" s="254"/>
      <c r="M254" s="254"/>
      <c r="N254" s="265"/>
      <c r="O254" s="236"/>
      <c r="P254" s="265"/>
      <c r="Q254" s="265"/>
      <c r="R254" s="265"/>
      <c r="S254" s="265"/>
      <c r="T254" s="265"/>
      <c r="U254" s="336">
        <f t="shared" si="158"/>
        <v>0</v>
      </c>
      <c r="V254" s="254"/>
    </row>
    <row r="255" spans="1:22" ht="22.5" hidden="1" x14ac:dyDescent="0.25">
      <c r="A255" s="254"/>
      <c r="B255" s="635" t="s">
        <v>411</v>
      </c>
      <c r="C255" s="644"/>
      <c r="D255" s="634"/>
      <c r="E255" s="646" t="s">
        <v>876</v>
      </c>
      <c r="F255" s="646"/>
      <c r="G255" s="254"/>
      <c r="H255" s="254"/>
      <c r="I255" s="258">
        <f>I256</f>
        <v>0</v>
      </c>
      <c r="J255" s="254"/>
      <c r="K255" s="254"/>
      <c r="L255" s="254"/>
      <c r="M255" s="254"/>
      <c r="N255" s="258">
        <f>N256</f>
        <v>0</v>
      </c>
      <c r="O255" s="236" t="e">
        <f t="shared" si="131"/>
        <v>#DIV/0!</v>
      </c>
      <c r="P255" s="258">
        <f t="shared" ref="P255:T257" si="161">P256</f>
        <v>0</v>
      </c>
      <c r="Q255" s="258">
        <f t="shared" si="161"/>
        <v>0</v>
      </c>
      <c r="R255" s="258">
        <f t="shared" si="161"/>
        <v>0</v>
      </c>
      <c r="S255" s="258">
        <f t="shared" si="161"/>
        <v>0</v>
      </c>
      <c r="T255" s="258">
        <f t="shared" si="161"/>
        <v>0</v>
      </c>
      <c r="U255" s="336">
        <f t="shared" si="158"/>
        <v>0</v>
      </c>
      <c r="V255" s="254"/>
    </row>
    <row r="256" spans="1:22" hidden="1" x14ac:dyDescent="0.25">
      <c r="A256" s="254"/>
      <c r="B256" s="635" t="s">
        <v>411</v>
      </c>
      <c r="C256" s="635" t="s">
        <v>320</v>
      </c>
      <c r="D256" s="634"/>
      <c r="E256" s="646" t="s">
        <v>65</v>
      </c>
      <c r="F256" s="646"/>
      <c r="G256" s="254"/>
      <c r="H256" s="254"/>
      <c r="I256" s="258">
        <f>I257</f>
        <v>0</v>
      </c>
      <c r="J256" s="254"/>
      <c r="K256" s="254"/>
      <c r="L256" s="254"/>
      <c r="M256" s="254"/>
      <c r="N256" s="258">
        <f>N257</f>
        <v>0</v>
      </c>
      <c r="O256" s="236" t="e">
        <f t="shared" si="131"/>
        <v>#DIV/0!</v>
      </c>
      <c r="P256" s="258">
        <f t="shared" si="161"/>
        <v>0</v>
      </c>
      <c r="Q256" s="258">
        <f t="shared" si="161"/>
        <v>0</v>
      </c>
      <c r="R256" s="258">
        <f t="shared" si="161"/>
        <v>0</v>
      </c>
      <c r="S256" s="258">
        <f t="shared" si="161"/>
        <v>0</v>
      </c>
      <c r="T256" s="258">
        <f t="shared" si="161"/>
        <v>0</v>
      </c>
      <c r="U256" s="336">
        <f t="shared" si="158"/>
        <v>0</v>
      </c>
      <c r="V256" s="254"/>
    </row>
    <row r="257" spans="1:22" ht="38.25" hidden="1" x14ac:dyDescent="0.25">
      <c r="A257" s="254"/>
      <c r="B257" s="639" t="s">
        <v>411</v>
      </c>
      <c r="C257" s="639" t="s">
        <v>412</v>
      </c>
      <c r="D257" s="638"/>
      <c r="E257" s="642" t="s">
        <v>877</v>
      </c>
      <c r="F257" s="642"/>
      <c r="G257" s="254"/>
      <c r="H257" s="254"/>
      <c r="I257" s="263">
        <f>I258</f>
        <v>0</v>
      </c>
      <c r="J257" s="254"/>
      <c r="K257" s="254"/>
      <c r="L257" s="254"/>
      <c r="M257" s="254"/>
      <c r="N257" s="263">
        <f>N258</f>
        <v>0</v>
      </c>
      <c r="O257" s="236" t="e">
        <f t="shared" si="131"/>
        <v>#DIV/0!</v>
      </c>
      <c r="P257" s="263">
        <f t="shared" si="161"/>
        <v>0</v>
      </c>
      <c r="Q257" s="263">
        <f t="shared" si="161"/>
        <v>0</v>
      </c>
      <c r="R257" s="263">
        <f t="shared" si="161"/>
        <v>0</v>
      </c>
      <c r="S257" s="263">
        <f t="shared" si="161"/>
        <v>0</v>
      </c>
      <c r="T257" s="263">
        <f t="shared" si="161"/>
        <v>0</v>
      </c>
      <c r="U257" s="336">
        <f t="shared" si="158"/>
        <v>0</v>
      </c>
      <c r="V257" s="254"/>
    </row>
    <row r="258" spans="1:22" ht="25.5" hidden="1" x14ac:dyDescent="0.25">
      <c r="A258" s="254"/>
      <c r="B258" s="320" t="s">
        <v>411</v>
      </c>
      <c r="C258" s="320" t="s">
        <v>414</v>
      </c>
      <c r="D258" s="321"/>
      <c r="E258" s="641" t="s">
        <v>415</v>
      </c>
      <c r="F258" s="641"/>
      <c r="G258" s="254"/>
      <c r="H258" s="254"/>
      <c r="I258" s="265">
        <v>0</v>
      </c>
      <c r="J258" s="254"/>
      <c r="K258" s="254"/>
      <c r="L258" s="254"/>
      <c r="M258" s="254"/>
      <c r="N258" s="265">
        <v>0</v>
      </c>
      <c r="O258" s="236" t="e">
        <f t="shared" si="131"/>
        <v>#DIV/0!</v>
      </c>
      <c r="P258" s="265">
        <v>0</v>
      </c>
      <c r="Q258" s="265">
        <v>0</v>
      </c>
      <c r="R258" s="265">
        <v>0</v>
      </c>
      <c r="S258" s="265">
        <v>0</v>
      </c>
      <c r="T258" s="265">
        <v>0</v>
      </c>
      <c r="U258" s="336">
        <f t="shared" si="158"/>
        <v>0</v>
      </c>
      <c r="V258" s="254"/>
    </row>
    <row r="259" spans="1:22" hidden="1" x14ac:dyDescent="0.25">
      <c r="A259" s="254"/>
      <c r="B259" s="320"/>
      <c r="C259" s="320"/>
      <c r="D259" s="321"/>
      <c r="E259" s="322"/>
      <c r="F259" s="322"/>
      <c r="G259" s="254"/>
      <c r="H259" s="254"/>
      <c r="I259" s="265"/>
      <c r="J259" s="254"/>
      <c r="K259" s="254"/>
      <c r="L259" s="254"/>
      <c r="M259" s="254"/>
      <c r="N259" s="265"/>
      <c r="O259" s="236"/>
      <c r="P259" s="265"/>
      <c r="Q259" s="265"/>
      <c r="R259" s="265"/>
      <c r="S259" s="265"/>
      <c r="T259" s="265"/>
      <c r="U259" s="336">
        <f t="shared" si="158"/>
        <v>0</v>
      </c>
      <c r="V259" s="254"/>
    </row>
    <row r="260" spans="1:22" ht="12.75" customHeight="1" x14ac:dyDescent="0.25">
      <c r="A260" s="254"/>
      <c r="B260" s="635" t="s">
        <v>416</v>
      </c>
      <c r="C260" s="644"/>
      <c r="D260" s="636" t="s">
        <v>96</v>
      </c>
      <c r="E260" s="634"/>
      <c r="F260" s="634"/>
      <c r="G260" s="254"/>
      <c r="H260" s="254"/>
      <c r="I260" s="258">
        <f t="shared" ref="I260" si="162">I261+I278</f>
        <v>67187118</v>
      </c>
      <c r="J260" s="254"/>
      <c r="K260" s="254"/>
      <c r="L260" s="254"/>
      <c r="M260" s="254"/>
      <c r="N260" s="258">
        <f t="shared" ref="N260:T260" si="163">N261+N278</f>
        <v>19293908</v>
      </c>
      <c r="O260" s="236">
        <f t="shared" si="131"/>
        <v>28.716677503565492</v>
      </c>
      <c r="P260" s="258">
        <f t="shared" si="163"/>
        <v>0</v>
      </c>
      <c r="Q260" s="258">
        <f t="shared" si="163"/>
        <v>975000</v>
      </c>
      <c r="R260" s="258">
        <f t="shared" si="163"/>
        <v>582000</v>
      </c>
      <c r="S260" s="258">
        <f t="shared" si="163"/>
        <v>3709658</v>
      </c>
      <c r="T260" s="258">
        <f t="shared" si="163"/>
        <v>14027250</v>
      </c>
      <c r="U260" s="336">
        <f t="shared" si="158"/>
        <v>47893210</v>
      </c>
      <c r="V260" s="254"/>
    </row>
    <row r="261" spans="1:22" ht="22.5" x14ac:dyDescent="0.25">
      <c r="A261" s="254"/>
      <c r="B261" s="635" t="s">
        <v>417</v>
      </c>
      <c r="C261" s="644"/>
      <c r="D261" s="634"/>
      <c r="E261" s="646" t="s">
        <v>418</v>
      </c>
      <c r="F261" s="646" t="s">
        <v>1923</v>
      </c>
      <c r="G261" s="254"/>
      <c r="H261" s="254"/>
      <c r="I261" s="258">
        <f t="shared" ref="I261" si="164">I262</f>
        <v>62475000</v>
      </c>
      <c r="J261" s="254"/>
      <c r="K261" s="254"/>
      <c r="L261" s="254"/>
      <c r="M261" s="254"/>
      <c r="N261" s="258">
        <f t="shared" ref="N261:T261" si="165">N262</f>
        <v>15002250</v>
      </c>
      <c r="O261" s="236">
        <f t="shared" si="131"/>
        <v>24.013205282112846</v>
      </c>
      <c r="P261" s="258">
        <f t="shared" si="165"/>
        <v>0</v>
      </c>
      <c r="Q261" s="258">
        <f t="shared" si="165"/>
        <v>975000</v>
      </c>
      <c r="R261" s="258">
        <f t="shared" si="165"/>
        <v>0</v>
      </c>
      <c r="S261" s="258">
        <f t="shared" si="165"/>
        <v>0</v>
      </c>
      <c r="T261" s="258">
        <f t="shared" si="165"/>
        <v>14027250</v>
      </c>
      <c r="U261" s="336">
        <f t="shared" si="158"/>
        <v>47472750</v>
      </c>
      <c r="V261" s="254"/>
    </row>
    <row r="262" spans="1:22" hidden="1" x14ac:dyDescent="0.25">
      <c r="A262" s="254"/>
      <c r="B262" s="635" t="s">
        <v>417</v>
      </c>
      <c r="C262" s="635" t="s">
        <v>320</v>
      </c>
      <c r="D262" s="634"/>
      <c r="E262" s="646" t="s">
        <v>65</v>
      </c>
      <c r="F262" s="646"/>
      <c r="G262" s="254"/>
      <c r="H262" s="254"/>
      <c r="I262" s="258">
        <f t="shared" ref="I262" si="166">I263+I267+I270+I272+I275</f>
        <v>62475000</v>
      </c>
      <c r="J262" s="254"/>
      <c r="K262" s="254"/>
      <c r="L262" s="254"/>
      <c r="M262" s="254"/>
      <c r="N262" s="258">
        <f t="shared" ref="N262:T262" si="167">N263+N267+N270+N272+N275</f>
        <v>15002250</v>
      </c>
      <c r="O262" s="236">
        <f t="shared" si="131"/>
        <v>24.013205282112846</v>
      </c>
      <c r="P262" s="258">
        <f t="shared" si="167"/>
        <v>0</v>
      </c>
      <c r="Q262" s="258">
        <f t="shared" si="167"/>
        <v>975000</v>
      </c>
      <c r="R262" s="258">
        <f t="shared" si="167"/>
        <v>0</v>
      </c>
      <c r="S262" s="258">
        <f t="shared" si="167"/>
        <v>0</v>
      </c>
      <c r="T262" s="258">
        <f t="shared" si="167"/>
        <v>14027250</v>
      </c>
      <c r="U262" s="336">
        <f t="shared" si="158"/>
        <v>47472750</v>
      </c>
      <c r="V262" s="254"/>
    </row>
    <row r="263" spans="1:22" hidden="1" x14ac:dyDescent="0.25">
      <c r="A263" s="254"/>
      <c r="B263" s="639" t="s">
        <v>417</v>
      </c>
      <c r="C263" s="639" t="s">
        <v>321</v>
      </c>
      <c r="D263" s="638"/>
      <c r="E263" s="642" t="s">
        <v>322</v>
      </c>
      <c r="F263" s="642"/>
      <c r="G263" s="254"/>
      <c r="H263" s="254"/>
      <c r="I263" s="263">
        <f t="shared" ref="I263" si="168">SUM(I264:I266)</f>
        <v>15450000</v>
      </c>
      <c r="J263" s="254"/>
      <c r="K263" s="254"/>
      <c r="L263" s="254"/>
      <c r="M263" s="254"/>
      <c r="N263" s="263">
        <f t="shared" ref="N263:T263" si="169">SUM(N264:N266)</f>
        <v>1545000</v>
      </c>
      <c r="O263" s="236">
        <f t="shared" si="131"/>
        <v>10</v>
      </c>
      <c r="P263" s="263">
        <f t="shared" si="169"/>
        <v>0</v>
      </c>
      <c r="Q263" s="263">
        <f t="shared" si="169"/>
        <v>0</v>
      </c>
      <c r="R263" s="263">
        <f t="shared" si="169"/>
        <v>0</v>
      </c>
      <c r="S263" s="263">
        <f t="shared" si="169"/>
        <v>0</v>
      </c>
      <c r="T263" s="263">
        <f t="shared" si="169"/>
        <v>1545000</v>
      </c>
      <c r="U263" s="336">
        <f t="shared" si="158"/>
        <v>13905000</v>
      </c>
      <c r="V263" s="254"/>
    </row>
    <row r="264" spans="1:22" hidden="1" x14ac:dyDescent="0.25">
      <c r="A264" s="254"/>
      <c r="B264" s="320" t="s">
        <v>417</v>
      </c>
      <c r="C264" s="320" t="s">
        <v>323</v>
      </c>
      <c r="D264" s="321"/>
      <c r="E264" s="641" t="s">
        <v>324</v>
      </c>
      <c r="F264" s="641"/>
      <c r="G264" s="254"/>
      <c r="H264" s="254"/>
      <c r="I264" s="265">
        <v>3600000</v>
      </c>
      <c r="J264" s="254"/>
      <c r="K264" s="254"/>
      <c r="L264" s="254"/>
      <c r="M264" s="254"/>
      <c r="N264" s="265"/>
      <c r="O264" s="236">
        <f t="shared" si="131"/>
        <v>0</v>
      </c>
      <c r="P264" s="265"/>
      <c r="Q264" s="265"/>
      <c r="R264" s="265"/>
      <c r="S264" s="265"/>
      <c r="T264" s="265"/>
      <c r="U264" s="336">
        <f t="shared" si="158"/>
        <v>3600000</v>
      </c>
      <c r="V264" s="254"/>
    </row>
    <row r="265" spans="1:22" hidden="1" x14ac:dyDescent="0.25">
      <c r="A265" s="254"/>
      <c r="B265" s="320" t="s">
        <v>417</v>
      </c>
      <c r="C265" s="320" t="s">
        <v>327</v>
      </c>
      <c r="D265" s="321"/>
      <c r="E265" s="641" t="s">
        <v>328</v>
      </c>
      <c r="F265" s="641"/>
      <c r="G265" s="254"/>
      <c r="H265" s="254"/>
      <c r="I265" s="265">
        <v>650000</v>
      </c>
      <c r="J265" s="254"/>
      <c r="K265" s="254"/>
      <c r="L265" s="254"/>
      <c r="M265" s="254"/>
      <c r="N265" s="265"/>
      <c r="O265" s="236">
        <f t="shared" si="131"/>
        <v>0</v>
      </c>
      <c r="P265" s="265"/>
      <c r="Q265" s="265"/>
      <c r="R265" s="265"/>
      <c r="S265" s="265"/>
      <c r="T265" s="265"/>
      <c r="U265" s="336">
        <f t="shared" si="158"/>
        <v>650000</v>
      </c>
      <c r="V265" s="254"/>
    </row>
    <row r="266" spans="1:22" ht="15" hidden="1" customHeight="1" x14ac:dyDescent="0.25">
      <c r="A266" s="254"/>
      <c r="B266" s="320" t="s">
        <v>417</v>
      </c>
      <c r="C266" s="320" t="s">
        <v>329</v>
      </c>
      <c r="D266" s="321"/>
      <c r="E266" s="641" t="s">
        <v>330</v>
      </c>
      <c r="F266" s="641"/>
      <c r="G266" s="254"/>
      <c r="H266" s="254"/>
      <c r="I266" s="265">
        <v>11200000</v>
      </c>
      <c r="J266" s="254"/>
      <c r="K266" s="254"/>
      <c r="L266" s="254"/>
      <c r="M266" s="254"/>
      <c r="N266" s="265">
        <v>1545000</v>
      </c>
      <c r="O266" s="236">
        <f t="shared" si="131"/>
        <v>13.794642857142858</v>
      </c>
      <c r="P266" s="265"/>
      <c r="Q266" s="265"/>
      <c r="R266" s="265"/>
      <c r="S266" s="265"/>
      <c r="T266" s="265">
        <f>N266</f>
        <v>1545000</v>
      </c>
      <c r="U266" s="336">
        <f t="shared" si="158"/>
        <v>9655000</v>
      </c>
      <c r="V266" s="254"/>
    </row>
    <row r="267" spans="1:22" hidden="1" x14ac:dyDescent="0.25">
      <c r="A267" s="254"/>
      <c r="B267" s="639" t="s">
        <v>417</v>
      </c>
      <c r="C267" s="639" t="s">
        <v>331</v>
      </c>
      <c r="D267" s="638"/>
      <c r="E267" s="642" t="s">
        <v>79</v>
      </c>
      <c r="F267" s="642"/>
      <c r="G267" s="254"/>
      <c r="H267" s="254"/>
      <c r="I267" s="263">
        <f t="shared" ref="I267" si="170">SUM(I268:I269)</f>
        <v>19575000</v>
      </c>
      <c r="J267" s="254"/>
      <c r="K267" s="254"/>
      <c r="L267" s="254"/>
      <c r="M267" s="254"/>
      <c r="N267" s="263">
        <f t="shared" ref="N267:T267" si="171">SUM(N268:N269)</f>
        <v>975000</v>
      </c>
      <c r="O267" s="236">
        <f t="shared" si="131"/>
        <v>4.980842911877394</v>
      </c>
      <c r="P267" s="263">
        <f t="shared" si="171"/>
        <v>0</v>
      </c>
      <c r="Q267" s="263">
        <f t="shared" si="171"/>
        <v>975000</v>
      </c>
      <c r="R267" s="263">
        <f t="shared" si="171"/>
        <v>0</v>
      </c>
      <c r="S267" s="263">
        <f t="shared" si="171"/>
        <v>0</v>
      </c>
      <c r="T267" s="263">
        <f t="shared" si="171"/>
        <v>0</v>
      </c>
      <c r="U267" s="336">
        <f t="shared" si="158"/>
        <v>18600000</v>
      </c>
      <c r="V267" s="254"/>
    </row>
    <row r="268" spans="1:22" ht="25.5" hidden="1" x14ac:dyDescent="0.25">
      <c r="A268" s="254"/>
      <c r="B268" s="320" t="s">
        <v>417</v>
      </c>
      <c r="C268" s="320" t="s">
        <v>392</v>
      </c>
      <c r="D268" s="321"/>
      <c r="E268" s="641" t="s">
        <v>393</v>
      </c>
      <c r="F268" s="641"/>
      <c r="G268" s="254"/>
      <c r="H268" s="254"/>
      <c r="I268" s="265">
        <v>4275000</v>
      </c>
      <c r="J268" s="254"/>
      <c r="K268" s="254"/>
      <c r="L268" s="254"/>
      <c r="M268" s="254"/>
      <c r="N268" s="265">
        <v>975000</v>
      </c>
      <c r="O268" s="236">
        <f t="shared" si="131"/>
        <v>22.807017543859647</v>
      </c>
      <c r="P268" s="265"/>
      <c r="Q268" s="265">
        <f>N268</f>
        <v>975000</v>
      </c>
      <c r="R268" s="265"/>
      <c r="S268" s="265"/>
      <c r="T268" s="265"/>
      <c r="U268" s="336">
        <f t="shared" si="158"/>
        <v>3300000</v>
      </c>
      <c r="V268" s="254"/>
    </row>
    <row r="269" spans="1:22" hidden="1" x14ac:dyDescent="0.25">
      <c r="A269" s="254"/>
      <c r="B269" s="320" t="s">
        <v>417</v>
      </c>
      <c r="C269" s="320" t="s">
        <v>379</v>
      </c>
      <c r="D269" s="321"/>
      <c r="E269" s="641" t="s">
        <v>380</v>
      </c>
      <c r="F269" s="641"/>
      <c r="G269" s="254"/>
      <c r="H269" s="254"/>
      <c r="I269" s="265">
        <v>15300000</v>
      </c>
      <c r="J269" s="254"/>
      <c r="K269" s="254"/>
      <c r="L269" s="254"/>
      <c r="M269" s="254"/>
      <c r="N269" s="265"/>
      <c r="O269" s="236">
        <f t="shared" si="131"/>
        <v>0</v>
      </c>
      <c r="P269" s="265"/>
      <c r="Q269" s="265"/>
      <c r="R269" s="265"/>
      <c r="S269" s="265"/>
      <c r="T269" s="265"/>
      <c r="U269" s="336">
        <f t="shared" si="158"/>
        <v>15300000</v>
      </c>
      <c r="V269" s="254"/>
    </row>
    <row r="270" spans="1:22" hidden="1" x14ac:dyDescent="0.25">
      <c r="A270" s="254"/>
      <c r="B270" s="639" t="s">
        <v>417</v>
      </c>
      <c r="C270" s="639" t="s">
        <v>334</v>
      </c>
      <c r="D270" s="638"/>
      <c r="E270" s="642" t="s">
        <v>141</v>
      </c>
      <c r="F270" s="642"/>
      <c r="G270" s="254"/>
      <c r="H270" s="254"/>
      <c r="I270" s="263">
        <f t="shared" ref="I270" si="172">SUM(I271)</f>
        <v>2400000</v>
      </c>
      <c r="J270" s="254"/>
      <c r="K270" s="254"/>
      <c r="L270" s="254"/>
      <c r="M270" s="254"/>
      <c r="N270" s="263">
        <f t="shared" ref="N270:T270" si="173">SUM(N271)</f>
        <v>0</v>
      </c>
      <c r="O270" s="236">
        <f t="shared" si="131"/>
        <v>0</v>
      </c>
      <c r="P270" s="263">
        <f t="shared" si="173"/>
        <v>0</v>
      </c>
      <c r="Q270" s="263">
        <f t="shared" si="173"/>
        <v>0</v>
      </c>
      <c r="R270" s="263">
        <f t="shared" si="173"/>
        <v>0</v>
      </c>
      <c r="S270" s="263">
        <f t="shared" si="173"/>
        <v>0</v>
      </c>
      <c r="T270" s="263">
        <f t="shared" si="173"/>
        <v>0</v>
      </c>
      <c r="U270" s="336">
        <f t="shared" si="158"/>
        <v>2400000</v>
      </c>
      <c r="V270" s="254"/>
    </row>
    <row r="271" spans="1:22" ht="25.5" hidden="1" x14ac:dyDescent="0.25">
      <c r="A271" s="254"/>
      <c r="B271" s="320" t="s">
        <v>417</v>
      </c>
      <c r="C271" s="320" t="s">
        <v>335</v>
      </c>
      <c r="D271" s="321"/>
      <c r="E271" s="641" t="s">
        <v>336</v>
      </c>
      <c r="F271" s="641"/>
      <c r="G271" s="254"/>
      <c r="H271" s="254"/>
      <c r="I271" s="265">
        <v>2400000</v>
      </c>
      <c r="J271" s="254"/>
      <c r="K271" s="254"/>
      <c r="L271" s="254"/>
      <c r="M271" s="254"/>
      <c r="N271" s="265"/>
      <c r="O271" s="236">
        <f t="shared" si="131"/>
        <v>0</v>
      </c>
      <c r="P271" s="265"/>
      <c r="Q271" s="265"/>
      <c r="R271" s="265"/>
      <c r="S271" s="265"/>
      <c r="T271" s="265"/>
      <c r="U271" s="336">
        <f t="shared" si="158"/>
        <v>2400000</v>
      </c>
      <c r="V271" s="254"/>
    </row>
    <row r="272" spans="1:22" hidden="1" x14ac:dyDescent="0.25">
      <c r="A272" s="254"/>
      <c r="B272" s="639" t="s">
        <v>417</v>
      </c>
      <c r="C272" s="639" t="s">
        <v>408</v>
      </c>
      <c r="D272" s="638"/>
      <c r="E272" s="642" t="s">
        <v>81</v>
      </c>
      <c r="F272" s="642"/>
      <c r="G272" s="254"/>
      <c r="H272" s="254"/>
      <c r="I272" s="263">
        <f t="shared" ref="I272" si="174">SUM(I273:I274)</f>
        <v>2700000</v>
      </c>
      <c r="J272" s="254"/>
      <c r="K272" s="254"/>
      <c r="L272" s="254"/>
      <c r="M272" s="254"/>
      <c r="N272" s="263">
        <f t="shared" ref="N272:T272" si="175">SUM(N273:N274)</f>
        <v>0</v>
      </c>
      <c r="O272" s="236">
        <f t="shared" si="131"/>
        <v>0</v>
      </c>
      <c r="P272" s="263">
        <f t="shared" si="175"/>
        <v>0</v>
      </c>
      <c r="Q272" s="263">
        <f t="shared" si="175"/>
        <v>0</v>
      </c>
      <c r="R272" s="263">
        <f t="shared" si="175"/>
        <v>0</v>
      </c>
      <c r="S272" s="263">
        <f t="shared" si="175"/>
        <v>0</v>
      </c>
      <c r="T272" s="263">
        <f t="shared" si="175"/>
        <v>0</v>
      </c>
      <c r="U272" s="336">
        <f t="shared" si="158"/>
        <v>2700000</v>
      </c>
      <c r="V272" s="254"/>
    </row>
    <row r="273" spans="1:22" hidden="1" x14ac:dyDescent="0.25">
      <c r="A273" s="254"/>
      <c r="B273" s="320" t="s">
        <v>417</v>
      </c>
      <c r="C273" s="320" t="s">
        <v>409</v>
      </c>
      <c r="D273" s="321"/>
      <c r="E273" s="641" t="s">
        <v>410</v>
      </c>
      <c r="F273" s="641"/>
      <c r="G273" s="254"/>
      <c r="H273" s="254"/>
      <c r="I273" s="265">
        <v>750000</v>
      </c>
      <c r="J273" s="254"/>
      <c r="K273" s="254"/>
      <c r="L273" s="254"/>
      <c r="M273" s="254"/>
      <c r="N273" s="265"/>
      <c r="O273" s="236">
        <f t="shared" si="131"/>
        <v>0</v>
      </c>
      <c r="P273" s="265"/>
      <c r="Q273" s="265"/>
      <c r="R273" s="265"/>
      <c r="S273" s="265"/>
      <c r="T273" s="265"/>
      <c r="U273" s="336">
        <f t="shared" si="158"/>
        <v>750000</v>
      </c>
      <c r="V273" s="254"/>
    </row>
    <row r="274" spans="1:22" hidden="1" x14ac:dyDescent="0.25">
      <c r="A274" s="254"/>
      <c r="B274" s="320" t="s">
        <v>417</v>
      </c>
      <c r="C274" s="320" t="s">
        <v>419</v>
      </c>
      <c r="D274" s="321"/>
      <c r="E274" s="641" t="s">
        <v>420</v>
      </c>
      <c r="F274" s="641"/>
      <c r="G274" s="254"/>
      <c r="H274" s="254"/>
      <c r="I274" s="265">
        <v>1950000</v>
      </c>
      <c r="J274" s="254"/>
      <c r="K274" s="254"/>
      <c r="L274" s="254"/>
      <c r="M274" s="254"/>
      <c r="N274" s="265"/>
      <c r="O274" s="236">
        <f t="shared" si="131"/>
        <v>0</v>
      </c>
      <c r="P274" s="265"/>
      <c r="Q274" s="265"/>
      <c r="R274" s="265"/>
      <c r="S274" s="265"/>
      <c r="T274" s="265"/>
      <c r="U274" s="336">
        <f t="shared" si="158"/>
        <v>1950000</v>
      </c>
      <c r="V274" s="254"/>
    </row>
    <row r="275" spans="1:22" ht="25.5" hidden="1" x14ac:dyDescent="0.25">
      <c r="A275" s="254"/>
      <c r="B275" s="639" t="s">
        <v>417</v>
      </c>
      <c r="C275" s="639" t="s">
        <v>412</v>
      </c>
      <c r="D275" s="638"/>
      <c r="E275" s="642" t="s">
        <v>413</v>
      </c>
      <c r="F275" s="642"/>
      <c r="G275" s="254"/>
      <c r="H275" s="254"/>
      <c r="I275" s="263">
        <f t="shared" ref="I275" si="176">SUM(I276)</f>
        <v>22350000</v>
      </c>
      <c r="J275" s="254"/>
      <c r="K275" s="254"/>
      <c r="L275" s="254"/>
      <c r="M275" s="254"/>
      <c r="N275" s="263">
        <f t="shared" ref="N275:T275" si="177">SUM(N276)</f>
        <v>12482250</v>
      </c>
      <c r="O275" s="236">
        <f t="shared" si="131"/>
        <v>55.848993288590606</v>
      </c>
      <c r="P275" s="263">
        <f t="shared" si="177"/>
        <v>0</v>
      </c>
      <c r="Q275" s="263">
        <f t="shared" si="177"/>
        <v>0</v>
      </c>
      <c r="R275" s="263">
        <f t="shared" si="177"/>
        <v>0</v>
      </c>
      <c r="S275" s="263">
        <f t="shared" si="177"/>
        <v>0</v>
      </c>
      <c r="T275" s="263">
        <f t="shared" si="177"/>
        <v>12482250</v>
      </c>
      <c r="U275" s="336">
        <f t="shared" si="158"/>
        <v>9867750</v>
      </c>
      <c r="V275" s="254"/>
    </row>
    <row r="276" spans="1:22" ht="25.5" hidden="1" x14ac:dyDescent="0.25">
      <c r="A276" s="254"/>
      <c r="B276" s="320" t="s">
        <v>417</v>
      </c>
      <c r="C276" s="320" t="s">
        <v>414</v>
      </c>
      <c r="D276" s="321"/>
      <c r="E276" s="641" t="s">
        <v>415</v>
      </c>
      <c r="F276" s="641"/>
      <c r="G276" s="254"/>
      <c r="H276" s="254"/>
      <c r="I276" s="265">
        <v>22350000</v>
      </c>
      <c r="J276" s="254"/>
      <c r="K276" s="254"/>
      <c r="L276" s="254"/>
      <c r="M276" s="254"/>
      <c r="N276" s="265">
        <v>12482250</v>
      </c>
      <c r="O276" s="236">
        <f t="shared" si="131"/>
        <v>55.848993288590606</v>
      </c>
      <c r="P276" s="265"/>
      <c r="Q276" s="265"/>
      <c r="R276" s="265"/>
      <c r="S276" s="265"/>
      <c r="T276" s="265">
        <f>N276</f>
        <v>12482250</v>
      </c>
      <c r="U276" s="336">
        <f t="shared" si="158"/>
        <v>9867750</v>
      </c>
      <c r="V276" s="254"/>
    </row>
    <row r="277" spans="1:22" hidden="1" x14ac:dyDescent="0.25">
      <c r="A277" s="254"/>
      <c r="B277" s="320"/>
      <c r="C277" s="320"/>
      <c r="D277" s="321"/>
      <c r="E277" s="641"/>
      <c r="F277" s="641"/>
      <c r="G277" s="254"/>
      <c r="H277" s="254"/>
      <c r="I277" s="265"/>
      <c r="J277" s="254"/>
      <c r="K277" s="254"/>
      <c r="L277" s="254"/>
      <c r="M277" s="254"/>
      <c r="N277" s="265"/>
      <c r="O277" s="236"/>
      <c r="P277" s="265"/>
      <c r="Q277" s="265"/>
      <c r="R277" s="265"/>
      <c r="S277" s="265"/>
      <c r="T277" s="265"/>
      <c r="U277" s="336">
        <f t="shared" si="158"/>
        <v>0</v>
      </c>
      <c r="V277" s="254"/>
    </row>
    <row r="278" spans="1:22" ht="33" customHeight="1" x14ac:dyDescent="0.25">
      <c r="A278" s="254"/>
      <c r="B278" s="635" t="s">
        <v>421</v>
      </c>
      <c r="C278" s="644"/>
      <c r="D278" s="634"/>
      <c r="E278" s="646" t="s">
        <v>422</v>
      </c>
      <c r="F278" s="646" t="s">
        <v>1924</v>
      </c>
      <c r="G278" s="254"/>
      <c r="H278" s="254"/>
      <c r="I278" s="258">
        <f t="shared" ref="I278" si="178">I279</f>
        <v>4712118</v>
      </c>
      <c r="J278" s="254"/>
      <c r="K278" s="254"/>
      <c r="L278" s="254"/>
      <c r="M278" s="254"/>
      <c r="N278" s="258">
        <f t="shared" ref="N278:T278" si="179">N279</f>
        <v>4291658</v>
      </c>
      <c r="O278" s="236">
        <f t="shared" si="131"/>
        <v>91.077048579853042</v>
      </c>
      <c r="P278" s="258">
        <f t="shared" si="179"/>
        <v>0</v>
      </c>
      <c r="Q278" s="258">
        <f t="shared" si="179"/>
        <v>0</v>
      </c>
      <c r="R278" s="258">
        <f t="shared" si="179"/>
        <v>582000</v>
      </c>
      <c r="S278" s="258">
        <f t="shared" si="179"/>
        <v>3709658</v>
      </c>
      <c r="T278" s="258">
        <f t="shared" si="179"/>
        <v>0</v>
      </c>
      <c r="U278" s="336">
        <f t="shared" si="158"/>
        <v>420460</v>
      </c>
      <c r="V278" s="254"/>
    </row>
    <row r="279" spans="1:22" hidden="1" x14ac:dyDescent="0.25">
      <c r="A279" s="254"/>
      <c r="B279" s="635" t="s">
        <v>421</v>
      </c>
      <c r="C279" s="635" t="s">
        <v>320</v>
      </c>
      <c r="D279" s="634"/>
      <c r="E279" s="646" t="s">
        <v>65</v>
      </c>
      <c r="F279" s="646"/>
      <c r="G279" s="254"/>
      <c r="H279" s="254"/>
      <c r="I279" s="258">
        <f t="shared" ref="I279" si="180">I280+I283</f>
        <v>4712118</v>
      </c>
      <c r="J279" s="254"/>
      <c r="K279" s="254"/>
      <c r="L279" s="254"/>
      <c r="M279" s="254"/>
      <c r="N279" s="258">
        <f t="shared" ref="N279:T279" si="181">N280+N283</f>
        <v>4291658</v>
      </c>
      <c r="O279" s="236">
        <f t="shared" si="131"/>
        <v>91.077048579853042</v>
      </c>
      <c r="P279" s="258">
        <f t="shared" si="181"/>
        <v>0</v>
      </c>
      <c r="Q279" s="258">
        <f t="shared" si="181"/>
        <v>0</v>
      </c>
      <c r="R279" s="258">
        <f t="shared" si="181"/>
        <v>582000</v>
      </c>
      <c r="S279" s="258">
        <f t="shared" si="181"/>
        <v>3709658</v>
      </c>
      <c r="T279" s="258">
        <f t="shared" si="181"/>
        <v>0</v>
      </c>
      <c r="U279" s="336">
        <f t="shared" si="158"/>
        <v>420460</v>
      </c>
      <c r="V279" s="254"/>
    </row>
    <row r="280" spans="1:22" hidden="1" x14ac:dyDescent="0.25">
      <c r="A280" s="254"/>
      <c r="B280" s="639" t="s">
        <v>421</v>
      </c>
      <c r="C280" s="639" t="s">
        <v>321</v>
      </c>
      <c r="D280" s="638"/>
      <c r="E280" s="642" t="s">
        <v>322</v>
      </c>
      <c r="F280" s="642"/>
      <c r="G280" s="254"/>
      <c r="H280" s="254"/>
      <c r="I280" s="263">
        <f>SUM(I281:I282)</f>
        <v>582118</v>
      </c>
      <c r="J280" s="254"/>
      <c r="K280" s="254"/>
      <c r="L280" s="254"/>
      <c r="M280" s="254"/>
      <c r="N280" s="263">
        <f>SUM(N281:N282)</f>
        <v>582000</v>
      </c>
      <c r="O280" s="236">
        <f t="shared" si="131"/>
        <v>99.979729195798797</v>
      </c>
      <c r="P280" s="263">
        <f t="shared" ref="P280:T280" si="182">SUM(P281:P282)</f>
        <v>0</v>
      </c>
      <c r="Q280" s="263">
        <f t="shared" si="182"/>
        <v>0</v>
      </c>
      <c r="R280" s="263">
        <f t="shared" si="182"/>
        <v>582000</v>
      </c>
      <c r="S280" s="263">
        <f t="shared" si="182"/>
        <v>0</v>
      </c>
      <c r="T280" s="263">
        <f t="shared" si="182"/>
        <v>0</v>
      </c>
      <c r="U280" s="336">
        <f t="shared" si="158"/>
        <v>118</v>
      </c>
      <c r="V280" s="254"/>
    </row>
    <row r="281" spans="1:22" hidden="1" x14ac:dyDescent="0.25">
      <c r="A281" s="254"/>
      <c r="B281" s="320" t="s">
        <v>421</v>
      </c>
      <c r="C281" s="320" t="s">
        <v>327</v>
      </c>
      <c r="D281" s="321"/>
      <c r="E281" s="641" t="s">
        <v>328</v>
      </c>
      <c r="F281" s="641"/>
      <c r="G281" s="254"/>
      <c r="H281" s="254"/>
      <c r="I281" s="265">
        <v>102118</v>
      </c>
      <c r="J281" s="254"/>
      <c r="K281" s="254"/>
      <c r="L281" s="254"/>
      <c r="M281" s="254"/>
      <c r="N281" s="265">
        <v>102000</v>
      </c>
      <c r="O281" s="236">
        <f t="shared" si="131"/>
        <v>99.884447403983629</v>
      </c>
      <c r="P281" s="265"/>
      <c r="Q281" s="265"/>
      <c r="R281" s="265">
        <f>N281</f>
        <v>102000</v>
      </c>
      <c r="S281" s="265"/>
      <c r="T281" s="265"/>
      <c r="U281" s="336">
        <f t="shared" si="158"/>
        <v>118</v>
      </c>
      <c r="V281" s="254"/>
    </row>
    <row r="282" spans="1:22" hidden="1" x14ac:dyDescent="0.25">
      <c r="A282" s="254"/>
      <c r="B282" s="320" t="s">
        <v>421</v>
      </c>
      <c r="C282" s="320" t="s">
        <v>329</v>
      </c>
      <c r="D282" s="321"/>
      <c r="E282" s="641" t="s">
        <v>330</v>
      </c>
      <c r="F282" s="641"/>
      <c r="G282" s="254"/>
      <c r="H282" s="254"/>
      <c r="I282" s="265">
        <v>480000</v>
      </c>
      <c r="J282" s="254"/>
      <c r="K282" s="254"/>
      <c r="L282" s="254"/>
      <c r="M282" s="254"/>
      <c r="N282" s="265">
        <v>480000</v>
      </c>
      <c r="O282" s="236">
        <f t="shared" ref="O282:O345" si="183">N282/I282*100</f>
        <v>100</v>
      </c>
      <c r="P282" s="265"/>
      <c r="Q282" s="265"/>
      <c r="R282" s="265">
        <v>480000</v>
      </c>
      <c r="S282" s="265"/>
      <c r="T282" s="265"/>
      <c r="U282" s="336">
        <f t="shared" si="158"/>
        <v>0</v>
      </c>
      <c r="V282" s="254"/>
    </row>
    <row r="283" spans="1:22" hidden="1" x14ac:dyDescent="0.25">
      <c r="A283" s="254"/>
      <c r="B283" s="639" t="s">
        <v>421</v>
      </c>
      <c r="C283" s="639" t="s">
        <v>339</v>
      </c>
      <c r="D283" s="638"/>
      <c r="E283" s="642" t="s">
        <v>76</v>
      </c>
      <c r="F283" s="642"/>
      <c r="G283" s="254"/>
      <c r="H283" s="254"/>
      <c r="I283" s="263">
        <f t="shared" ref="I283" si="184">SUM(I284)</f>
        <v>4130000</v>
      </c>
      <c r="J283" s="254"/>
      <c r="K283" s="254"/>
      <c r="L283" s="254"/>
      <c r="M283" s="254"/>
      <c r="N283" s="263">
        <f t="shared" ref="N283:T283" si="185">SUM(N284)</f>
        <v>3709658</v>
      </c>
      <c r="O283" s="236">
        <f t="shared" si="183"/>
        <v>89.822227602905571</v>
      </c>
      <c r="P283" s="263">
        <f t="shared" si="185"/>
        <v>0</v>
      </c>
      <c r="Q283" s="263">
        <f t="shared" si="185"/>
        <v>0</v>
      </c>
      <c r="R283" s="263">
        <f t="shared" si="185"/>
        <v>0</v>
      </c>
      <c r="S283" s="263">
        <f t="shared" si="185"/>
        <v>3709658</v>
      </c>
      <c r="T283" s="263">
        <f t="shared" si="185"/>
        <v>0</v>
      </c>
      <c r="U283" s="336">
        <f t="shared" si="158"/>
        <v>420342</v>
      </c>
      <c r="V283" s="254"/>
    </row>
    <row r="284" spans="1:22" hidden="1" x14ac:dyDescent="0.25">
      <c r="A284" s="254"/>
      <c r="B284" s="320" t="s">
        <v>421</v>
      </c>
      <c r="C284" s="320" t="s">
        <v>346</v>
      </c>
      <c r="D284" s="321"/>
      <c r="E284" s="641" t="s">
        <v>347</v>
      </c>
      <c r="F284" s="641"/>
      <c r="G284" s="254"/>
      <c r="H284" s="254"/>
      <c r="I284" s="265">
        <v>4130000</v>
      </c>
      <c r="J284" s="254"/>
      <c r="K284" s="254"/>
      <c r="L284" s="254"/>
      <c r="M284" s="254"/>
      <c r="N284" s="265">
        <v>3709658</v>
      </c>
      <c r="O284" s="236">
        <f t="shared" si="183"/>
        <v>89.822227602905571</v>
      </c>
      <c r="P284" s="265"/>
      <c r="Q284" s="265"/>
      <c r="R284" s="265"/>
      <c r="S284" s="265">
        <f>N284</f>
        <v>3709658</v>
      </c>
      <c r="T284" s="265"/>
      <c r="U284" s="336">
        <f t="shared" si="158"/>
        <v>420342</v>
      </c>
      <c r="V284" s="254"/>
    </row>
    <row r="285" spans="1:22" hidden="1" x14ac:dyDescent="0.25">
      <c r="A285" s="254"/>
      <c r="B285" s="320"/>
      <c r="C285" s="320"/>
      <c r="D285" s="321"/>
      <c r="E285" s="322"/>
      <c r="F285" s="322"/>
      <c r="G285" s="254"/>
      <c r="H285" s="254"/>
      <c r="I285" s="265"/>
      <c r="J285" s="254"/>
      <c r="K285" s="254"/>
      <c r="L285" s="254"/>
      <c r="M285" s="254"/>
      <c r="N285" s="265"/>
      <c r="O285" s="236"/>
      <c r="P285" s="265"/>
      <c r="Q285" s="265"/>
      <c r="R285" s="265"/>
      <c r="S285" s="265"/>
      <c r="T285" s="265"/>
      <c r="U285" s="336">
        <f t="shared" si="158"/>
        <v>0</v>
      </c>
      <c r="V285" s="254"/>
    </row>
    <row r="286" spans="1:22" x14ac:dyDescent="0.25">
      <c r="A286" s="254"/>
      <c r="B286" s="635">
        <v>2</v>
      </c>
      <c r="C286" s="644"/>
      <c r="D286" s="636" t="s">
        <v>423</v>
      </c>
      <c r="E286" s="634"/>
      <c r="F286" s="634"/>
      <c r="G286" s="254"/>
      <c r="H286" s="254"/>
      <c r="I286" s="258">
        <f>I287+I312+I393+I422+I453+I459</f>
        <v>611208488</v>
      </c>
      <c r="J286" s="254"/>
      <c r="K286" s="254"/>
      <c r="L286" s="254"/>
      <c r="M286" s="254"/>
      <c r="N286" s="258">
        <f>N287+N312+N393+N422+N453+N459</f>
        <v>590966705</v>
      </c>
      <c r="O286" s="236">
        <f t="shared" si="183"/>
        <v>96.688235946095048</v>
      </c>
      <c r="P286" s="258">
        <f t="shared" ref="P286:T286" si="186">P287+P312+P393+P422+P453+P459</f>
        <v>363645655</v>
      </c>
      <c r="Q286" s="258">
        <f t="shared" si="186"/>
        <v>0</v>
      </c>
      <c r="R286" s="258">
        <f t="shared" si="186"/>
        <v>14375000</v>
      </c>
      <c r="S286" s="258">
        <f t="shared" si="186"/>
        <v>0</v>
      </c>
      <c r="T286" s="258">
        <f t="shared" si="186"/>
        <v>212946050</v>
      </c>
      <c r="U286" s="336">
        <f t="shared" si="158"/>
        <v>20241783</v>
      </c>
      <c r="V286" s="254"/>
    </row>
    <row r="287" spans="1:22" x14ac:dyDescent="0.25">
      <c r="A287" s="254"/>
      <c r="B287" s="635" t="s">
        <v>424</v>
      </c>
      <c r="C287" s="644"/>
      <c r="D287" s="636" t="s">
        <v>425</v>
      </c>
      <c r="E287" s="634"/>
      <c r="F287" s="634"/>
      <c r="G287" s="254"/>
      <c r="H287" s="254"/>
      <c r="I287" s="258">
        <f t="shared" ref="I287" si="187">I288+I302+I295</f>
        <v>12125000</v>
      </c>
      <c r="J287" s="254"/>
      <c r="K287" s="254"/>
      <c r="L287" s="254"/>
      <c r="M287" s="254"/>
      <c r="N287" s="258">
        <f t="shared" ref="N287:T287" si="188">N288+N302+N295</f>
        <v>12065000</v>
      </c>
      <c r="O287" s="236">
        <f t="shared" si="183"/>
        <v>99.505154639175259</v>
      </c>
      <c r="P287" s="258">
        <f t="shared" si="188"/>
        <v>12065000</v>
      </c>
      <c r="Q287" s="258">
        <f t="shared" si="188"/>
        <v>0</v>
      </c>
      <c r="R287" s="258">
        <f t="shared" si="188"/>
        <v>0</v>
      </c>
      <c r="S287" s="258">
        <f t="shared" si="188"/>
        <v>0</v>
      </c>
      <c r="T287" s="258">
        <f t="shared" si="188"/>
        <v>0</v>
      </c>
      <c r="U287" s="336">
        <f t="shared" si="158"/>
        <v>60000</v>
      </c>
      <c r="V287" s="254"/>
    </row>
    <row r="288" spans="1:22" ht="43.5" customHeight="1" x14ac:dyDescent="0.25">
      <c r="A288" s="254"/>
      <c r="B288" s="635" t="s">
        <v>426</v>
      </c>
      <c r="C288" s="644"/>
      <c r="D288" s="634"/>
      <c r="E288" s="646" t="s">
        <v>427</v>
      </c>
      <c r="F288" s="646" t="s">
        <v>1925</v>
      </c>
      <c r="G288" s="254"/>
      <c r="H288" s="254"/>
      <c r="I288" s="258">
        <f t="shared" ref="I288" si="189">I289</f>
        <v>9000000</v>
      </c>
      <c r="J288" s="254"/>
      <c r="K288" s="254"/>
      <c r="L288" s="254"/>
      <c r="M288" s="254"/>
      <c r="N288" s="258">
        <f t="shared" ref="N288:T288" si="190">N289</f>
        <v>9000000</v>
      </c>
      <c r="O288" s="236">
        <f t="shared" si="183"/>
        <v>100</v>
      </c>
      <c r="P288" s="258">
        <f t="shared" si="190"/>
        <v>9000000</v>
      </c>
      <c r="Q288" s="258">
        <f t="shared" si="190"/>
        <v>0</v>
      </c>
      <c r="R288" s="258">
        <f t="shared" si="190"/>
        <v>0</v>
      </c>
      <c r="S288" s="258">
        <f t="shared" si="190"/>
        <v>0</v>
      </c>
      <c r="T288" s="258">
        <f t="shared" si="190"/>
        <v>0</v>
      </c>
      <c r="U288" s="336">
        <f t="shared" si="158"/>
        <v>0</v>
      </c>
      <c r="V288" s="254"/>
    </row>
    <row r="289" spans="1:22" hidden="1" x14ac:dyDescent="0.25">
      <c r="A289" s="254"/>
      <c r="B289" s="635" t="s">
        <v>426</v>
      </c>
      <c r="C289" s="635" t="s">
        <v>320</v>
      </c>
      <c r="D289" s="634"/>
      <c r="E289" s="636" t="s">
        <v>65</v>
      </c>
      <c r="F289" s="636"/>
      <c r="G289" s="254"/>
      <c r="H289" s="254"/>
      <c r="I289" s="258">
        <f t="shared" ref="I289" si="191">I290+I292</f>
        <v>9000000</v>
      </c>
      <c r="J289" s="254"/>
      <c r="K289" s="254"/>
      <c r="L289" s="254"/>
      <c r="M289" s="254"/>
      <c r="N289" s="258">
        <f t="shared" ref="N289:T289" si="192">N290+N292</f>
        <v>9000000</v>
      </c>
      <c r="O289" s="236">
        <f t="shared" si="183"/>
        <v>100</v>
      </c>
      <c r="P289" s="258">
        <f t="shared" si="192"/>
        <v>9000000</v>
      </c>
      <c r="Q289" s="258">
        <f t="shared" si="192"/>
        <v>0</v>
      </c>
      <c r="R289" s="258">
        <f t="shared" si="192"/>
        <v>0</v>
      </c>
      <c r="S289" s="258">
        <f t="shared" si="192"/>
        <v>0</v>
      </c>
      <c r="T289" s="258">
        <f t="shared" si="192"/>
        <v>0</v>
      </c>
      <c r="U289" s="336">
        <f t="shared" si="158"/>
        <v>0</v>
      </c>
      <c r="V289" s="254"/>
    </row>
    <row r="290" spans="1:22" hidden="1" x14ac:dyDescent="0.25">
      <c r="A290" s="254"/>
      <c r="B290" s="639" t="s">
        <v>426</v>
      </c>
      <c r="C290" s="639" t="s">
        <v>331</v>
      </c>
      <c r="D290" s="638"/>
      <c r="E290" s="640" t="s">
        <v>79</v>
      </c>
      <c r="F290" s="640"/>
      <c r="G290" s="254"/>
      <c r="H290" s="254"/>
      <c r="I290" s="263">
        <f t="shared" ref="I290" si="193">SUM(I291:I291)</f>
        <v>9000000</v>
      </c>
      <c r="J290" s="254"/>
      <c r="K290" s="254"/>
      <c r="L290" s="254"/>
      <c r="M290" s="254"/>
      <c r="N290" s="263">
        <f t="shared" ref="N290:T290" si="194">SUM(N291:N291)</f>
        <v>9000000</v>
      </c>
      <c r="O290" s="236">
        <f t="shared" si="183"/>
        <v>100</v>
      </c>
      <c r="P290" s="263">
        <f t="shared" si="194"/>
        <v>9000000</v>
      </c>
      <c r="Q290" s="263">
        <f t="shared" si="194"/>
        <v>0</v>
      </c>
      <c r="R290" s="263">
        <f t="shared" si="194"/>
        <v>0</v>
      </c>
      <c r="S290" s="263">
        <f t="shared" si="194"/>
        <v>0</v>
      </c>
      <c r="T290" s="263">
        <f t="shared" si="194"/>
        <v>0</v>
      </c>
      <c r="U290" s="336">
        <f t="shared" si="158"/>
        <v>0</v>
      </c>
      <c r="V290" s="254"/>
    </row>
    <row r="291" spans="1:22" ht="12" hidden="1" customHeight="1" x14ac:dyDescent="0.25">
      <c r="A291" s="254"/>
      <c r="B291" s="320" t="s">
        <v>426</v>
      </c>
      <c r="C291" s="320" t="s">
        <v>358</v>
      </c>
      <c r="D291" s="321"/>
      <c r="E291" s="322" t="s">
        <v>359</v>
      </c>
      <c r="F291" s="322"/>
      <c r="G291" s="254"/>
      <c r="H291" s="254"/>
      <c r="I291" s="265">
        <v>9000000</v>
      </c>
      <c r="J291" s="254"/>
      <c r="K291" s="254"/>
      <c r="L291" s="254"/>
      <c r="M291" s="254"/>
      <c r="N291" s="265">
        <v>9000000</v>
      </c>
      <c r="O291" s="236">
        <f t="shared" si="183"/>
        <v>100</v>
      </c>
      <c r="P291" s="265">
        <v>9000000</v>
      </c>
      <c r="Q291" s="265"/>
      <c r="R291" s="265"/>
      <c r="S291" s="265"/>
      <c r="T291" s="265"/>
      <c r="U291" s="336">
        <f t="shared" si="158"/>
        <v>0</v>
      </c>
      <c r="V291" s="254"/>
    </row>
    <row r="292" spans="1:22" ht="0.75" hidden="1" customHeight="1" x14ac:dyDescent="0.25">
      <c r="A292" s="254"/>
      <c r="B292" s="639" t="s">
        <v>426</v>
      </c>
      <c r="C292" s="639" t="s">
        <v>412</v>
      </c>
      <c r="D292" s="638"/>
      <c r="E292" s="642" t="s">
        <v>413</v>
      </c>
      <c r="F292" s="642"/>
      <c r="G292" s="254"/>
      <c r="H292" s="254"/>
      <c r="I292" s="263">
        <f t="shared" ref="I292" si="195">SUM(I293)</f>
        <v>0</v>
      </c>
      <c r="J292" s="254"/>
      <c r="K292" s="254"/>
      <c r="L292" s="254"/>
      <c r="M292" s="254"/>
      <c r="N292" s="263">
        <f t="shared" ref="N292:T292" si="196">SUM(N293)</f>
        <v>0</v>
      </c>
      <c r="O292" s="236" t="e">
        <f t="shared" si="183"/>
        <v>#DIV/0!</v>
      </c>
      <c r="P292" s="263">
        <f t="shared" si="196"/>
        <v>0</v>
      </c>
      <c r="Q292" s="263">
        <f t="shared" si="196"/>
        <v>0</v>
      </c>
      <c r="R292" s="263">
        <f t="shared" si="196"/>
        <v>0</v>
      </c>
      <c r="S292" s="263">
        <f t="shared" si="196"/>
        <v>0</v>
      </c>
      <c r="T292" s="263">
        <f t="shared" si="196"/>
        <v>0</v>
      </c>
      <c r="U292" s="336">
        <f t="shared" si="158"/>
        <v>0</v>
      </c>
      <c r="V292" s="254"/>
    </row>
    <row r="293" spans="1:22" ht="0.75" hidden="1" customHeight="1" x14ac:dyDescent="0.25">
      <c r="A293" s="254"/>
      <c r="B293" s="320" t="s">
        <v>426</v>
      </c>
      <c r="C293" s="320" t="s">
        <v>414</v>
      </c>
      <c r="D293" s="321"/>
      <c r="E293" s="641" t="s">
        <v>415</v>
      </c>
      <c r="F293" s="641"/>
      <c r="G293" s="254"/>
      <c r="H293" s="254"/>
      <c r="I293" s="265">
        <v>0</v>
      </c>
      <c r="J293" s="254"/>
      <c r="K293" s="254"/>
      <c r="L293" s="254"/>
      <c r="M293" s="254"/>
      <c r="N293" s="265">
        <v>0</v>
      </c>
      <c r="O293" s="236" t="e">
        <f t="shared" si="183"/>
        <v>#DIV/0!</v>
      </c>
      <c r="P293" s="265">
        <v>0</v>
      </c>
      <c r="Q293" s="265">
        <v>0</v>
      </c>
      <c r="R293" s="265">
        <v>0</v>
      </c>
      <c r="S293" s="265">
        <v>0</v>
      </c>
      <c r="T293" s="265">
        <v>0</v>
      </c>
      <c r="U293" s="336">
        <f t="shared" si="158"/>
        <v>0</v>
      </c>
      <c r="V293" s="254"/>
    </row>
    <row r="294" spans="1:22" hidden="1" x14ac:dyDescent="0.25">
      <c r="A294" s="254"/>
      <c r="B294" s="320"/>
      <c r="C294" s="320"/>
      <c r="D294" s="321"/>
      <c r="E294" s="641"/>
      <c r="F294" s="641"/>
      <c r="G294" s="254"/>
      <c r="H294" s="254"/>
      <c r="I294" s="265"/>
      <c r="J294" s="254"/>
      <c r="K294" s="254"/>
      <c r="L294" s="254"/>
      <c r="M294" s="254"/>
      <c r="N294" s="265"/>
      <c r="O294" s="236"/>
      <c r="P294" s="265"/>
      <c r="Q294" s="265"/>
      <c r="R294" s="265"/>
      <c r="S294" s="265"/>
      <c r="T294" s="265"/>
      <c r="U294" s="336">
        <f t="shared" si="158"/>
        <v>0</v>
      </c>
      <c r="V294" s="254"/>
    </row>
    <row r="295" spans="1:22" ht="22.5" hidden="1" x14ac:dyDescent="0.25">
      <c r="A295" s="254"/>
      <c r="B295" s="635" t="s">
        <v>878</v>
      </c>
      <c r="C295" s="320"/>
      <c r="D295" s="321"/>
      <c r="E295" s="646" t="s">
        <v>879</v>
      </c>
      <c r="F295" s="646"/>
      <c r="G295" s="254"/>
      <c r="H295" s="254"/>
      <c r="I295" s="258">
        <f t="shared" ref="I295:I296" si="197">I296</f>
        <v>0</v>
      </c>
      <c r="J295" s="254"/>
      <c r="K295" s="254"/>
      <c r="L295" s="254"/>
      <c r="M295" s="254"/>
      <c r="N295" s="258">
        <f t="shared" ref="N295:T296" si="198">N296</f>
        <v>0</v>
      </c>
      <c r="O295" s="236" t="e">
        <f t="shared" si="183"/>
        <v>#DIV/0!</v>
      </c>
      <c r="P295" s="258">
        <f t="shared" si="198"/>
        <v>0</v>
      </c>
      <c r="Q295" s="258">
        <f t="shared" si="198"/>
        <v>0</v>
      </c>
      <c r="R295" s="258">
        <f t="shared" si="198"/>
        <v>0</v>
      </c>
      <c r="S295" s="258">
        <f t="shared" si="198"/>
        <v>0</v>
      </c>
      <c r="T295" s="258">
        <f t="shared" si="198"/>
        <v>0</v>
      </c>
      <c r="U295" s="336">
        <f t="shared" si="158"/>
        <v>0</v>
      </c>
      <c r="V295" s="254"/>
    </row>
    <row r="296" spans="1:22" hidden="1" x14ac:dyDescent="0.25">
      <c r="A296" s="254"/>
      <c r="B296" s="635" t="s">
        <v>878</v>
      </c>
      <c r="C296" s="635" t="s">
        <v>363</v>
      </c>
      <c r="D296" s="634"/>
      <c r="E296" s="646" t="s">
        <v>66</v>
      </c>
      <c r="F296" s="646"/>
      <c r="G296" s="254"/>
      <c r="H296" s="254"/>
      <c r="I296" s="258">
        <f t="shared" si="197"/>
        <v>0</v>
      </c>
      <c r="J296" s="254"/>
      <c r="K296" s="254"/>
      <c r="L296" s="254"/>
      <c r="M296" s="254"/>
      <c r="N296" s="258">
        <f t="shared" si="198"/>
        <v>0</v>
      </c>
      <c r="O296" s="236" t="e">
        <f t="shared" si="183"/>
        <v>#DIV/0!</v>
      </c>
      <c r="P296" s="258">
        <f t="shared" si="198"/>
        <v>0</v>
      </c>
      <c r="Q296" s="258">
        <f t="shared" si="198"/>
        <v>0</v>
      </c>
      <c r="R296" s="258">
        <f t="shared" si="198"/>
        <v>0</v>
      </c>
      <c r="S296" s="258">
        <f t="shared" si="198"/>
        <v>0</v>
      </c>
      <c r="T296" s="258">
        <f t="shared" si="198"/>
        <v>0</v>
      </c>
      <c r="U296" s="336">
        <f t="shared" si="158"/>
        <v>0</v>
      </c>
      <c r="V296" s="254"/>
    </row>
    <row r="297" spans="1:22" hidden="1" x14ac:dyDescent="0.25">
      <c r="A297" s="254"/>
      <c r="B297" s="639" t="s">
        <v>878</v>
      </c>
      <c r="C297" s="639" t="s">
        <v>401</v>
      </c>
      <c r="D297" s="638"/>
      <c r="E297" s="642" t="s">
        <v>880</v>
      </c>
      <c r="F297" s="642"/>
      <c r="G297" s="254"/>
      <c r="H297" s="254"/>
      <c r="I297" s="263">
        <f t="shared" ref="I297" si="199">I298+I299+I300</f>
        <v>0</v>
      </c>
      <c r="J297" s="254"/>
      <c r="K297" s="254"/>
      <c r="L297" s="254"/>
      <c r="M297" s="254"/>
      <c r="N297" s="263">
        <f t="shared" ref="N297:T297" si="200">N298+N299+N300</f>
        <v>0</v>
      </c>
      <c r="O297" s="236" t="e">
        <f t="shared" si="183"/>
        <v>#DIV/0!</v>
      </c>
      <c r="P297" s="263">
        <f t="shared" si="200"/>
        <v>0</v>
      </c>
      <c r="Q297" s="263">
        <f t="shared" si="200"/>
        <v>0</v>
      </c>
      <c r="R297" s="263">
        <f t="shared" si="200"/>
        <v>0</v>
      </c>
      <c r="S297" s="263">
        <f t="shared" si="200"/>
        <v>0</v>
      </c>
      <c r="T297" s="263">
        <f t="shared" si="200"/>
        <v>0</v>
      </c>
      <c r="U297" s="336">
        <f t="shared" si="158"/>
        <v>0</v>
      </c>
      <c r="V297" s="254"/>
    </row>
    <row r="298" spans="1:22" ht="25.5" hidden="1" x14ac:dyDescent="0.25">
      <c r="A298" s="254"/>
      <c r="B298" s="320" t="s">
        <v>878</v>
      </c>
      <c r="C298" s="320" t="s">
        <v>872</v>
      </c>
      <c r="D298" s="321"/>
      <c r="E298" s="641" t="s">
        <v>881</v>
      </c>
      <c r="F298" s="641"/>
      <c r="G298" s="254"/>
      <c r="H298" s="254"/>
      <c r="I298" s="265">
        <v>0</v>
      </c>
      <c r="J298" s="254"/>
      <c r="K298" s="254"/>
      <c r="L298" s="254"/>
      <c r="M298" s="254"/>
      <c r="N298" s="265">
        <v>0</v>
      </c>
      <c r="O298" s="236" t="e">
        <f t="shared" si="183"/>
        <v>#DIV/0!</v>
      </c>
      <c r="P298" s="265">
        <v>0</v>
      </c>
      <c r="Q298" s="265">
        <v>0</v>
      </c>
      <c r="R298" s="265">
        <v>0</v>
      </c>
      <c r="S298" s="265">
        <v>0</v>
      </c>
      <c r="T298" s="265">
        <v>0</v>
      </c>
      <c r="U298" s="336">
        <f t="shared" si="158"/>
        <v>0</v>
      </c>
      <c r="V298" s="254"/>
    </row>
    <row r="299" spans="1:22" ht="25.5" hidden="1" x14ac:dyDescent="0.25">
      <c r="A299" s="254"/>
      <c r="B299" s="320" t="s">
        <v>878</v>
      </c>
      <c r="C299" s="320" t="s">
        <v>402</v>
      </c>
      <c r="D299" s="321"/>
      <c r="E299" s="641" t="s">
        <v>882</v>
      </c>
      <c r="F299" s="641"/>
      <c r="G299" s="254"/>
      <c r="H299" s="254"/>
      <c r="I299" s="265">
        <v>0</v>
      </c>
      <c r="J299" s="254"/>
      <c r="K299" s="254"/>
      <c r="L299" s="254"/>
      <c r="M299" s="254"/>
      <c r="N299" s="265">
        <v>0</v>
      </c>
      <c r="O299" s="236" t="e">
        <f t="shared" si="183"/>
        <v>#DIV/0!</v>
      </c>
      <c r="P299" s="265">
        <v>0</v>
      </c>
      <c r="Q299" s="265">
        <v>0</v>
      </c>
      <c r="R299" s="265">
        <v>0</v>
      </c>
      <c r="S299" s="265">
        <v>0</v>
      </c>
      <c r="T299" s="265">
        <v>0</v>
      </c>
      <c r="U299" s="336">
        <f t="shared" si="158"/>
        <v>0</v>
      </c>
      <c r="V299" s="254"/>
    </row>
    <row r="300" spans="1:22" ht="25.5" hidden="1" x14ac:dyDescent="0.25">
      <c r="A300" s="254"/>
      <c r="B300" s="320" t="s">
        <v>878</v>
      </c>
      <c r="C300" s="320" t="s">
        <v>883</v>
      </c>
      <c r="D300" s="321"/>
      <c r="E300" s="641" t="s">
        <v>884</v>
      </c>
      <c r="F300" s="641"/>
      <c r="G300" s="254"/>
      <c r="H300" s="254"/>
      <c r="I300" s="265">
        <v>0</v>
      </c>
      <c r="J300" s="254"/>
      <c r="K300" s="254"/>
      <c r="L300" s="254"/>
      <c r="M300" s="254"/>
      <c r="N300" s="265">
        <v>0</v>
      </c>
      <c r="O300" s="236" t="e">
        <f t="shared" si="183"/>
        <v>#DIV/0!</v>
      </c>
      <c r="P300" s="265">
        <v>0</v>
      </c>
      <c r="Q300" s="265">
        <v>0</v>
      </c>
      <c r="R300" s="265">
        <v>0</v>
      </c>
      <c r="S300" s="265">
        <v>0</v>
      </c>
      <c r="T300" s="265">
        <v>0</v>
      </c>
      <c r="U300" s="336">
        <f t="shared" si="158"/>
        <v>0</v>
      </c>
      <c r="V300" s="254"/>
    </row>
    <row r="301" spans="1:22" hidden="1" x14ac:dyDescent="0.25">
      <c r="A301" s="254"/>
      <c r="B301" s="320"/>
      <c r="C301" s="320"/>
      <c r="D301" s="321"/>
      <c r="E301" s="641"/>
      <c r="F301" s="641"/>
      <c r="G301" s="254"/>
      <c r="H301" s="254"/>
      <c r="I301" s="265"/>
      <c r="J301" s="254"/>
      <c r="K301" s="254"/>
      <c r="L301" s="254"/>
      <c r="M301" s="254"/>
      <c r="N301" s="265"/>
      <c r="O301" s="236"/>
      <c r="P301" s="265"/>
      <c r="Q301" s="265"/>
      <c r="R301" s="265"/>
      <c r="S301" s="265"/>
      <c r="T301" s="265"/>
      <c r="U301" s="336">
        <f t="shared" si="158"/>
        <v>0</v>
      </c>
      <c r="V301" s="254"/>
    </row>
    <row r="302" spans="1:22" ht="33.75" x14ac:dyDescent="0.25">
      <c r="A302" s="254"/>
      <c r="B302" s="635" t="s">
        <v>432</v>
      </c>
      <c r="C302" s="644"/>
      <c r="D302" s="634"/>
      <c r="E302" s="646" t="s">
        <v>885</v>
      </c>
      <c r="F302" s="646" t="s">
        <v>1926</v>
      </c>
      <c r="G302" s="254"/>
      <c r="H302" s="254"/>
      <c r="I302" s="258">
        <f t="shared" ref="I302" si="201">I303</f>
        <v>3125000</v>
      </c>
      <c r="J302" s="254"/>
      <c r="K302" s="254"/>
      <c r="L302" s="254"/>
      <c r="M302" s="254"/>
      <c r="N302" s="258">
        <f t="shared" ref="N302:T302" si="202">N303</f>
        <v>3065000</v>
      </c>
      <c r="O302" s="236">
        <f t="shared" si="183"/>
        <v>98.08</v>
      </c>
      <c r="P302" s="258">
        <f t="shared" si="202"/>
        <v>3065000</v>
      </c>
      <c r="Q302" s="258">
        <f t="shared" si="202"/>
        <v>0</v>
      </c>
      <c r="R302" s="258">
        <f t="shared" si="202"/>
        <v>0</v>
      </c>
      <c r="S302" s="258">
        <f t="shared" si="202"/>
        <v>0</v>
      </c>
      <c r="T302" s="258">
        <f t="shared" si="202"/>
        <v>0</v>
      </c>
      <c r="U302" s="336">
        <f t="shared" si="158"/>
        <v>60000</v>
      </c>
      <c r="V302" s="254"/>
    </row>
    <row r="303" spans="1:22" hidden="1" x14ac:dyDescent="0.25">
      <c r="A303" s="254"/>
      <c r="B303" s="635" t="s">
        <v>432</v>
      </c>
      <c r="C303" s="635" t="s">
        <v>320</v>
      </c>
      <c r="D303" s="634"/>
      <c r="E303" s="646" t="s">
        <v>65</v>
      </c>
      <c r="F303" s="646"/>
      <c r="G303" s="254"/>
      <c r="H303" s="254"/>
      <c r="I303" s="258">
        <f t="shared" ref="I303" si="203">I304+I307+I309</f>
        <v>3125000</v>
      </c>
      <c r="J303" s="254"/>
      <c r="K303" s="254"/>
      <c r="L303" s="254"/>
      <c r="M303" s="254"/>
      <c r="N303" s="258">
        <f t="shared" ref="N303:T303" si="204">N304+N307+N309</f>
        <v>3065000</v>
      </c>
      <c r="O303" s="236">
        <f t="shared" si="183"/>
        <v>98.08</v>
      </c>
      <c r="P303" s="258">
        <f t="shared" si="204"/>
        <v>3065000</v>
      </c>
      <c r="Q303" s="258">
        <f t="shared" si="204"/>
        <v>0</v>
      </c>
      <c r="R303" s="258">
        <f t="shared" si="204"/>
        <v>0</v>
      </c>
      <c r="S303" s="258">
        <f t="shared" si="204"/>
        <v>0</v>
      </c>
      <c r="T303" s="258">
        <f t="shared" si="204"/>
        <v>0</v>
      </c>
      <c r="U303" s="336">
        <f t="shared" si="158"/>
        <v>60000</v>
      </c>
      <c r="V303" s="254"/>
    </row>
    <row r="304" spans="1:22" hidden="1" x14ac:dyDescent="0.25">
      <c r="A304" s="254"/>
      <c r="B304" s="639" t="s">
        <v>432</v>
      </c>
      <c r="C304" s="639" t="s">
        <v>321</v>
      </c>
      <c r="D304" s="638"/>
      <c r="E304" s="642" t="s">
        <v>322</v>
      </c>
      <c r="F304" s="642"/>
      <c r="G304" s="254"/>
      <c r="H304" s="254"/>
      <c r="I304" s="263">
        <f t="shared" ref="I304" si="205">SUM(I305:I306)</f>
        <v>125000</v>
      </c>
      <c r="J304" s="254"/>
      <c r="K304" s="254"/>
      <c r="L304" s="254"/>
      <c r="M304" s="254"/>
      <c r="N304" s="263">
        <f t="shared" ref="N304:T304" si="206">SUM(N305:N306)</f>
        <v>125000</v>
      </c>
      <c r="O304" s="236">
        <f t="shared" si="183"/>
        <v>100</v>
      </c>
      <c r="P304" s="263">
        <f t="shared" si="206"/>
        <v>125000</v>
      </c>
      <c r="Q304" s="263">
        <f t="shared" si="206"/>
        <v>0</v>
      </c>
      <c r="R304" s="263">
        <f t="shared" si="206"/>
        <v>0</v>
      </c>
      <c r="S304" s="263">
        <f t="shared" si="206"/>
        <v>0</v>
      </c>
      <c r="T304" s="263">
        <f t="shared" si="206"/>
        <v>0</v>
      </c>
      <c r="U304" s="336">
        <f t="shared" si="158"/>
        <v>0</v>
      </c>
      <c r="V304" s="254"/>
    </row>
    <row r="305" spans="1:22" hidden="1" x14ac:dyDescent="0.25">
      <c r="A305" s="254"/>
      <c r="B305" s="320" t="s">
        <v>432</v>
      </c>
      <c r="C305" s="320" t="s">
        <v>323</v>
      </c>
      <c r="D305" s="321"/>
      <c r="E305" s="641" t="s">
        <v>324</v>
      </c>
      <c r="F305" s="641"/>
      <c r="G305" s="254"/>
      <c r="H305" s="254"/>
      <c r="I305" s="265">
        <v>50000</v>
      </c>
      <c r="J305" s="254"/>
      <c r="K305" s="254"/>
      <c r="L305" s="254"/>
      <c r="M305" s="254"/>
      <c r="N305" s="265">
        <v>50000</v>
      </c>
      <c r="O305" s="236">
        <f t="shared" si="183"/>
        <v>100</v>
      </c>
      <c r="P305" s="265">
        <v>50000</v>
      </c>
      <c r="Q305" s="265"/>
      <c r="R305" s="265"/>
      <c r="S305" s="265"/>
      <c r="T305" s="265"/>
      <c r="U305" s="336">
        <f t="shared" si="158"/>
        <v>0</v>
      </c>
      <c r="V305" s="254"/>
    </row>
    <row r="306" spans="1:22" hidden="1" x14ac:dyDescent="0.25">
      <c r="A306" s="254"/>
      <c r="B306" s="320" t="s">
        <v>432</v>
      </c>
      <c r="C306" s="320" t="s">
        <v>433</v>
      </c>
      <c r="D306" s="321"/>
      <c r="E306" s="641" t="s">
        <v>328</v>
      </c>
      <c r="F306" s="641"/>
      <c r="G306" s="254"/>
      <c r="H306" s="254"/>
      <c r="I306" s="265">
        <v>75000</v>
      </c>
      <c r="J306" s="254"/>
      <c r="K306" s="254"/>
      <c r="L306" s="254"/>
      <c r="M306" s="254"/>
      <c r="N306" s="265">
        <v>75000</v>
      </c>
      <c r="O306" s="236">
        <f t="shared" si="183"/>
        <v>100</v>
      </c>
      <c r="P306" s="265">
        <v>75000</v>
      </c>
      <c r="Q306" s="265"/>
      <c r="R306" s="265"/>
      <c r="S306" s="265"/>
      <c r="T306" s="265"/>
      <c r="U306" s="336">
        <f t="shared" si="158"/>
        <v>0</v>
      </c>
      <c r="V306" s="254"/>
    </row>
    <row r="307" spans="1:22" hidden="1" x14ac:dyDescent="0.25">
      <c r="A307" s="254"/>
      <c r="B307" s="639" t="s">
        <v>432</v>
      </c>
      <c r="C307" s="639" t="s">
        <v>331</v>
      </c>
      <c r="D307" s="638"/>
      <c r="E307" s="642" t="s">
        <v>79</v>
      </c>
      <c r="F307" s="642"/>
      <c r="G307" s="254"/>
      <c r="H307" s="254"/>
      <c r="I307" s="263">
        <f t="shared" ref="I307" si="207">SUM(I308)</f>
        <v>2400000</v>
      </c>
      <c r="J307" s="254"/>
      <c r="K307" s="254"/>
      <c r="L307" s="254"/>
      <c r="M307" s="254"/>
      <c r="N307" s="263">
        <f t="shared" ref="N307:T307" si="208">SUM(N308)</f>
        <v>2400000</v>
      </c>
      <c r="O307" s="236">
        <f t="shared" si="183"/>
        <v>100</v>
      </c>
      <c r="P307" s="263">
        <f t="shared" si="208"/>
        <v>2400000</v>
      </c>
      <c r="Q307" s="263">
        <f t="shared" si="208"/>
        <v>0</v>
      </c>
      <c r="R307" s="263">
        <f t="shared" si="208"/>
        <v>0</v>
      </c>
      <c r="S307" s="263">
        <f t="shared" si="208"/>
        <v>0</v>
      </c>
      <c r="T307" s="263">
        <f t="shared" si="208"/>
        <v>0</v>
      </c>
      <c r="U307" s="336">
        <f t="shared" si="158"/>
        <v>0</v>
      </c>
      <c r="V307" s="254"/>
    </row>
    <row r="308" spans="1:22" hidden="1" x14ac:dyDescent="0.25">
      <c r="A308" s="254"/>
      <c r="B308" s="320" t="s">
        <v>432</v>
      </c>
      <c r="C308" s="320" t="s">
        <v>379</v>
      </c>
      <c r="D308" s="321"/>
      <c r="E308" s="641" t="s">
        <v>380</v>
      </c>
      <c r="F308" s="641"/>
      <c r="G308" s="254"/>
      <c r="H308" s="254"/>
      <c r="I308" s="265">
        <v>2400000</v>
      </c>
      <c r="J308" s="254"/>
      <c r="K308" s="254"/>
      <c r="L308" s="254"/>
      <c r="M308" s="254"/>
      <c r="N308" s="265">
        <v>2400000</v>
      </c>
      <c r="O308" s="236">
        <f t="shared" si="183"/>
        <v>100</v>
      </c>
      <c r="P308" s="265">
        <v>2400000</v>
      </c>
      <c r="Q308" s="265"/>
      <c r="R308" s="265"/>
      <c r="S308" s="265"/>
      <c r="T308" s="265"/>
      <c r="U308" s="336">
        <f t="shared" si="158"/>
        <v>0</v>
      </c>
      <c r="V308" s="254"/>
    </row>
    <row r="309" spans="1:22" hidden="1" x14ac:dyDescent="0.25">
      <c r="A309" s="254"/>
      <c r="B309" s="639" t="s">
        <v>432</v>
      </c>
      <c r="C309" s="639" t="s">
        <v>339</v>
      </c>
      <c r="D309" s="638"/>
      <c r="E309" s="642" t="s">
        <v>76</v>
      </c>
      <c r="F309" s="642"/>
      <c r="G309" s="254"/>
      <c r="H309" s="254"/>
      <c r="I309" s="263">
        <f t="shared" ref="I309" si="209">SUM(I310)</f>
        <v>600000</v>
      </c>
      <c r="J309" s="254"/>
      <c r="K309" s="254"/>
      <c r="L309" s="254"/>
      <c r="M309" s="254"/>
      <c r="N309" s="263">
        <f t="shared" ref="N309:T309" si="210">SUM(N310)</f>
        <v>540000</v>
      </c>
      <c r="O309" s="236">
        <f t="shared" si="183"/>
        <v>90</v>
      </c>
      <c r="P309" s="263">
        <f t="shared" si="210"/>
        <v>540000</v>
      </c>
      <c r="Q309" s="263">
        <f t="shared" si="210"/>
        <v>0</v>
      </c>
      <c r="R309" s="263">
        <f t="shared" si="210"/>
        <v>0</v>
      </c>
      <c r="S309" s="263">
        <f t="shared" si="210"/>
        <v>0</v>
      </c>
      <c r="T309" s="263">
        <f t="shared" si="210"/>
        <v>0</v>
      </c>
      <c r="U309" s="336">
        <f t="shared" si="158"/>
        <v>60000</v>
      </c>
      <c r="V309" s="254"/>
    </row>
    <row r="310" spans="1:22" ht="25.5" hidden="1" x14ac:dyDescent="0.25">
      <c r="A310" s="254"/>
      <c r="B310" s="320" t="s">
        <v>432</v>
      </c>
      <c r="C310" s="320" t="s">
        <v>434</v>
      </c>
      <c r="D310" s="321"/>
      <c r="E310" s="641" t="s">
        <v>435</v>
      </c>
      <c r="F310" s="641"/>
      <c r="G310" s="254"/>
      <c r="H310" s="254"/>
      <c r="I310" s="265">
        <v>600000</v>
      </c>
      <c r="J310" s="254"/>
      <c r="K310" s="254"/>
      <c r="L310" s="254"/>
      <c r="M310" s="254"/>
      <c r="N310" s="265">
        <v>540000</v>
      </c>
      <c r="O310" s="236">
        <f t="shared" si="183"/>
        <v>90</v>
      </c>
      <c r="P310" s="265">
        <f>N310</f>
        <v>540000</v>
      </c>
      <c r="Q310" s="265"/>
      <c r="R310" s="265"/>
      <c r="S310" s="265"/>
      <c r="T310" s="265"/>
      <c r="U310" s="336">
        <f t="shared" si="158"/>
        <v>60000</v>
      </c>
      <c r="V310" s="254"/>
    </row>
    <row r="311" spans="1:22" hidden="1" x14ac:dyDescent="0.25">
      <c r="A311" s="254"/>
      <c r="B311" s="320"/>
      <c r="C311" s="320"/>
      <c r="D311" s="321"/>
      <c r="E311" s="322"/>
      <c r="F311" s="322"/>
      <c r="G311" s="254"/>
      <c r="H311" s="254"/>
      <c r="I311" s="265"/>
      <c r="J311" s="254"/>
      <c r="K311" s="254"/>
      <c r="L311" s="254"/>
      <c r="M311" s="254"/>
      <c r="N311" s="265"/>
      <c r="O311" s="236"/>
      <c r="P311" s="265"/>
      <c r="Q311" s="265"/>
      <c r="R311" s="265"/>
      <c r="S311" s="265"/>
      <c r="T311" s="265"/>
      <c r="U311" s="336">
        <f t="shared" si="158"/>
        <v>0</v>
      </c>
      <c r="V311" s="254"/>
    </row>
    <row r="312" spans="1:22" x14ac:dyDescent="0.25">
      <c r="A312" s="254"/>
      <c r="B312" s="635" t="s">
        <v>446</v>
      </c>
      <c r="C312" s="644"/>
      <c r="D312" s="636" t="s">
        <v>447</v>
      </c>
      <c r="E312" s="634"/>
      <c r="F312" s="649"/>
      <c r="G312" s="254"/>
      <c r="H312" s="254"/>
      <c r="I312" s="258">
        <f t="shared" ref="I312" si="211">I313+I325+I334+I341+I349+I356+I374+I379+I384+I365</f>
        <v>78087000</v>
      </c>
      <c r="J312" s="254"/>
      <c r="K312" s="254"/>
      <c r="L312" s="254"/>
      <c r="M312" s="254"/>
      <c r="N312" s="258">
        <f t="shared" ref="N312:T312" si="212">N313+N325+N334+N341+N349+N356+N374+N379+N384+N365</f>
        <v>77664000</v>
      </c>
      <c r="O312" s="236">
        <f t="shared" si="183"/>
        <v>99.458296515425104</v>
      </c>
      <c r="P312" s="258">
        <f t="shared" si="212"/>
        <v>77664000</v>
      </c>
      <c r="Q312" s="258">
        <f t="shared" si="212"/>
        <v>0</v>
      </c>
      <c r="R312" s="258">
        <f t="shared" si="212"/>
        <v>0</v>
      </c>
      <c r="S312" s="258">
        <f t="shared" si="212"/>
        <v>0</v>
      </c>
      <c r="T312" s="258">
        <f t="shared" si="212"/>
        <v>0</v>
      </c>
      <c r="U312" s="336">
        <f t="shared" si="158"/>
        <v>423000</v>
      </c>
      <c r="V312" s="254"/>
    </row>
    <row r="313" spans="1:22" ht="33" customHeight="1" x14ac:dyDescent="0.25">
      <c r="A313" s="254"/>
      <c r="B313" s="635" t="s">
        <v>448</v>
      </c>
      <c r="C313" s="644"/>
      <c r="D313" s="634"/>
      <c r="E313" s="646" t="s">
        <v>1928</v>
      </c>
      <c r="F313" s="649" t="s">
        <v>1927</v>
      </c>
      <c r="G313" s="254"/>
      <c r="H313" s="254"/>
      <c r="I313" s="258">
        <f t="shared" ref="I313" si="213">I314</f>
        <v>33062500</v>
      </c>
      <c r="J313" s="254"/>
      <c r="K313" s="254"/>
      <c r="L313" s="254"/>
      <c r="M313" s="254"/>
      <c r="N313" s="258">
        <f t="shared" ref="N313:T313" si="214">N314</f>
        <v>32642500</v>
      </c>
      <c r="O313" s="236">
        <f t="shared" si="183"/>
        <v>98.729678638941394</v>
      </c>
      <c r="P313" s="258">
        <f t="shared" si="214"/>
        <v>32642500</v>
      </c>
      <c r="Q313" s="258">
        <f t="shared" si="214"/>
        <v>0</v>
      </c>
      <c r="R313" s="258">
        <f t="shared" si="214"/>
        <v>0</v>
      </c>
      <c r="S313" s="258">
        <f t="shared" si="214"/>
        <v>0</v>
      </c>
      <c r="T313" s="258">
        <f t="shared" si="214"/>
        <v>0</v>
      </c>
      <c r="U313" s="336">
        <f t="shared" si="158"/>
        <v>420000</v>
      </c>
      <c r="V313" s="254"/>
    </row>
    <row r="314" spans="1:22" hidden="1" x14ac:dyDescent="0.25">
      <c r="A314" s="254"/>
      <c r="B314" s="635" t="s">
        <v>448</v>
      </c>
      <c r="C314" s="635" t="s">
        <v>320</v>
      </c>
      <c r="D314" s="634"/>
      <c r="E314" s="646" t="s">
        <v>65</v>
      </c>
      <c r="F314" s="646"/>
      <c r="G314" s="254"/>
      <c r="H314" s="254"/>
      <c r="I314" s="258">
        <f t="shared" ref="I314" si="215">I315+I319+I322</f>
        <v>33062500</v>
      </c>
      <c r="J314" s="254"/>
      <c r="K314" s="254"/>
      <c r="L314" s="254"/>
      <c r="M314" s="254"/>
      <c r="N314" s="258">
        <f t="shared" ref="N314:T314" si="216">N315+N319+N322</f>
        <v>32642500</v>
      </c>
      <c r="O314" s="236">
        <f t="shared" si="183"/>
        <v>98.729678638941394</v>
      </c>
      <c r="P314" s="258">
        <f t="shared" si="216"/>
        <v>32642500</v>
      </c>
      <c r="Q314" s="258">
        <f t="shared" si="216"/>
        <v>0</v>
      </c>
      <c r="R314" s="258">
        <f t="shared" si="216"/>
        <v>0</v>
      </c>
      <c r="S314" s="258">
        <f t="shared" si="216"/>
        <v>0</v>
      </c>
      <c r="T314" s="258">
        <f t="shared" si="216"/>
        <v>0</v>
      </c>
      <c r="U314" s="336">
        <f t="shared" si="158"/>
        <v>420000</v>
      </c>
      <c r="V314" s="254"/>
    </row>
    <row r="315" spans="1:22" hidden="1" x14ac:dyDescent="0.25">
      <c r="A315" s="254"/>
      <c r="B315" s="639" t="s">
        <v>448</v>
      </c>
      <c r="C315" s="639" t="s">
        <v>321</v>
      </c>
      <c r="D315" s="638"/>
      <c r="E315" s="642" t="s">
        <v>322</v>
      </c>
      <c r="F315" s="642"/>
      <c r="G315" s="254"/>
      <c r="H315" s="254"/>
      <c r="I315" s="263">
        <f t="shared" ref="I315" si="217">SUM(I316:I318)</f>
        <v>5762500</v>
      </c>
      <c r="J315" s="254"/>
      <c r="K315" s="254"/>
      <c r="L315" s="254"/>
      <c r="M315" s="254"/>
      <c r="N315" s="263">
        <f t="shared" ref="N315:T315" si="218">SUM(N316:N318)</f>
        <v>5762500</v>
      </c>
      <c r="O315" s="236">
        <f t="shared" si="183"/>
        <v>100</v>
      </c>
      <c r="P315" s="263">
        <f t="shared" si="218"/>
        <v>5762500</v>
      </c>
      <c r="Q315" s="263">
        <f t="shared" si="218"/>
        <v>0</v>
      </c>
      <c r="R315" s="263">
        <f t="shared" si="218"/>
        <v>0</v>
      </c>
      <c r="S315" s="263">
        <f t="shared" si="218"/>
        <v>0</v>
      </c>
      <c r="T315" s="263">
        <f t="shared" si="218"/>
        <v>0</v>
      </c>
      <c r="U315" s="336">
        <f t="shared" ref="U315:U378" si="219">I315-N315</f>
        <v>0</v>
      </c>
      <c r="V315" s="254"/>
    </row>
    <row r="316" spans="1:22" ht="28.5" hidden="1" customHeight="1" x14ac:dyDescent="0.25">
      <c r="A316" s="254"/>
      <c r="B316" s="320" t="s">
        <v>448</v>
      </c>
      <c r="C316" s="320" t="s">
        <v>323</v>
      </c>
      <c r="D316" s="321"/>
      <c r="E316" s="641" t="s">
        <v>324</v>
      </c>
      <c r="F316" s="641"/>
      <c r="G316" s="254"/>
      <c r="H316" s="254"/>
      <c r="I316" s="265">
        <v>200000</v>
      </c>
      <c r="J316" s="254"/>
      <c r="K316" s="254"/>
      <c r="L316" s="254"/>
      <c r="M316" s="254"/>
      <c r="N316" s="265">
        <v>200000</v>
      </c>
      <c r="O316" s="236">
        <f t="shared" si="183"/>
        <v>100</v>
      </c>
      <c r="P316" s="265">
        <v>200000</v>
      </c>
      <c r="Q316" s="265"/>
      <c r="R316" s="265"/>
      <c r="S316" s="265"/>
      <c r="T316" s="265"/>
      <c r="U316" s="336">
        <f t="shared" si="219"/>
        <v>0</v>
      </c>
      <c r="V316" s="254"/>
    </row>
    <row r="317" spans="1:22" ht="23.25" hidden="1" customHeight="1" x14ac:dyDescent="0.25">
      <c r="A317" s="254"/>
      <c r="B317" s="320" t="s">
        <v>448</v>
      </c>
      <c r="C317" s="320" t="s">
        <v>327</v>
      </c>
      <c r="D317" s="321"/>
      <c r="E317" s="641" t="s">
        <v>328</v>
      </c>
      <c r="F317" s="641"/>
      <c r="G317" s="254"/>
      <c r="H317" s="254"/>
      <c r="I317" s="265">
        <v>200000</v>
      </c>
      <c r="J317" s="254"/>
      <c r="K317" s="254"/>
      <c r="L317" s="254"/>
      <c r="M317" s="254"/>
      <c r="N317" s="265">
        <v>200000</v>
      </c>
      <c r="O317" s="236">
        <f t="shared" si="183"/>
        <v>100</v>
      </c>
      <c r="P317" s="265">
        <v>200000</v>
      </c>
      <c r="Q317" s="265"/>
      <c r="R317" s="265"/>
      <c r="S317" s="265"/>
      <c r="T317" s="265"/>
      <c r="U317" s="336">
        <f t="shared" si="219"/>
        <v>0</v>
      </c>
      <c r="V317" s="254"/>
    </row>
    <row r="318" spans="1:22" ht="30" hidden="1" customHeight="1" x14ac:dyDescent="0.25">
      <c r="A318" s="254"/>
      <c r="B318" s="320" t="s">
        <v>448</v>
      </c>
      <c r="C318" s="320" t="s">
        <v>329</v>
      </c>
      <c r="D318" s="321"/>
      <c r="E318" s="641" t="s">
        <v>330</v>
      </c>
      <c r="F318" s="641"/>
      <c r="G318" s="254"/>
      <c r="H318" s="254"/>
      <c r="I318" s="265">
        <v>5362500</v>
      </c>
      <c r="J318" s="254"/>
      <c r="K318" s="254"/>
      <c r="L318" s="254"/>
      <c r="M318" s="254"/>
      <c r="N318" s="265">
        <v>5362500</v>
      </c>
      <c r="O318" s="236">
        <f t="shared" si="183"/>
        <v>100</v>
      </c>
      <c r="P318" s="265">
        <v>5362500</v>
      </c>
      <c r="Q318" s="265"/>
      <c r="R318" s="265"/>
      <c r="S318" s="265"/>
      <c r="T318" s="265"/>
      <c r="U318" s="336">
        <f t="shared" si="219"/>
        <v>0</v>
      </c>
      <c r="V318" s="254"/>
    </row>
    <row r="319" spans="1:22" hidden="1" x14ac:dyDescent="0.25">
      <c r="A319" s="254"/>
      <c r="B319" s="639" t="s">
        <v>448</v>
      </c>
      <c r="C319" s="639" t="s">
        <v>331</v>
      </c>
      <c r="D319" s="638"/>
      <c r="E319" s="642" t="s">
        <v>79</v>
      </c>
      <c r="F319" s="642"/>
      <c r="G319" s="254"/>
      <c r="H319" s="254"/>
      <c r="I319" s="263">
        <f t="shared" ref="I319" si="220">SUM(I320:I321)</f>
        <v>27300000</v>
      </c>
      <c r="J319" s="254"/>
      <c r="K319" s="254"/>
      <c r="L319" s="254"/>
      <c r="M319" s="254"/>
      <c r="N319" s="263">
        <f t="shared" ref="N319:T319" si="221">SUM(N320:N321)</f>
        <v>26880000</v>
      </c>
      <c r="O319" s="236">
        <f t="shared" si="183"/>
        <v>98.461538461538467</v>
      </c>
      <c r="P319" s="263">
        <f t="shared" si="221"/>
        <v>26880000</v>
      </c>
      <c r="Q319" s="263">
        <f t="shared" si="221"/>
        <v>0</v>
      </c>
      <c r="R319" s="263">
        <f t="shared" si="221"/>
        <v>0</v>
      </c>
      <c r="S319" s="263">
        <f t="shared" si="221"/>
        <v>0</v>
      </c>
      <c r="T319" s="263">
        <f t="shared" si="221"/>
        <v>0</v>
      </c>
      <c r="U319" s="336">
        <f t="shared" si="219"/>
        <v>420000</v>
      </c>
      <c r="V319" s="254"/>
    </row>
    <row r="320" spans="1:22" ht="25.5" hidden="1" x14ac:dyDescent="0.25">
      <c r="A320" s="254"/>
      <c r="B320" s="320" t="s">
        <v>448</v>
      </c>
      <c r="C320" s="320" t="s">
        <v>428</v>
      </c>
      <c r="D320" s="321"/>
      <c r="E320" s="641" t="s">
        <v>429</v>
      </c>
      <c r="F320" s="641"/>
      <c r="G320" s="254"/>
      <c r="H320" s="254"/>
      <c r="I320" s="265">
        <v>0</v>
      </c>
      <c r="J320" s="254"/>
      <c r="K320" s="254"/>
      <c r="L320" s="254"/>
      <c r="M320" s="254"/>
      <c r="N320" s="265">
        <v>0</v>
      </c>
      <c r="O320" s="236" t="e">
        <f t="shared" si="183"/>
        <v>#DIV/0!</v>
      </c>
      <c r="P320" s="265">
        <v>0</v>
      </c>
      <c r="Q320" s="265">
        <v>0</v>
      </c>
      <c r="R320" s="265">
        <v>0</v>
      </c>
      <c r="S320" s="265">
        <v>0</v>
      </c>
      <c r="T320" s="265">
        <v>0</v>
      </c>
      <c r="U320" s="336">
        <f t="shared" si="219"/>
        <v>0</v>
      </c>
      <c r="V320" s="254"/>
    </row>
    <row r="321" spans="1:22" ht="14.25" hidden="1" customHeight="1" x14ac:dyDescent="0.25">
      <c r="A321" s="254"/>
      <c r="B321" s="320" t="s">
        <v>448</v>
      </c>
      <c r="C321" s="320" t="s">
        <v>358</v>
      </c>
      <c r="D321" s="321"/>
      <c r="E321" s="641" t="s">
        <v>359</v>
      </c>
      <c r="F321" s="641"/>
      <c r="G321" s="254"/>
      <c r="H321" s="254"/>
      <c r="I321" s="265">
        <v>27300000</v>
      </c>
      <c r="J321" s="254"/>
      <c r="K321" s="254"/>
      <c r="L321" s="254"/>
      <c r="M321" s="254"/>
      <c r="N321" s="265">
        <v>26880000</v>
      </c>
      <c r="O321" s="236">
        <f t="shared" si="183"/>
        <v>98.461538461538467</v>
      </c>
      <c r="P321" s="265">
        <f>N321</f>
        <v>26880000</v>
      </c>
      <c r="Q321" s="265"/>
      <c r="R321" s="265"/>
      <c r="S321" s="265"/>
      <c r="T321" s="265"/>
      <c r="U321" s="336">
        <f t="shared" si="219"/>
        <v>420000</v>
      </c>
      <c r="V321" s="254"/>
    </row>
    <row r="322" spans="1:22" ht="25.5" hidden="1" x14ac:dyDescent="0.25">
      <c r="A322" s="254"/>
      <c r="B322" s="639" t="s">
        <v>448</v>
      </c>
      <c r="C322" s="639" t="s">
        <v>412</v>
      </c>
      <c r="D322" s="638"/>
      <c r="E322" s="642" t="s">
        <v>413</v>
      </c>
      <c r="F322" s="642"/>
      <c r="G322" s="254"/>
      <c r="H322" s="254"/>
      <c r="I322" s="263">
        <f t="shared" ref="I322" si="222">SUM(I323)</f>
        <v>0</v>
      </c>
      <c r="J322" s="254"/>
      <c r="K322" s="254"/>
      <c r="L322" s="254"/>
      <c r="M322" s="254"/>
      <c r="N322" s="263">
        <f t="shared" ref="N322:T322" si="223">SUM(N323)</f>
        <v>0</v>
      </c>
      <c r="O322" s="236" t="e">
        <f t="shared" si="183"/>
        <v>#DIV/0!</v>
      </c>
      <c r="P322" s="263">
        <f t="shared" si="223"/>
        <v>0</v>
      </c>
      <c r="Q322" s="263">
        <f t="shared" si="223"/>
        <v>0</v>
      </c>
      <c r="R322" s="263">
        <f t="shared" si="223"/>
        <v>0</v>
      </c>
      <c r="S322" s="263">
        <f t="shared" si="223"/>
        <v>0</v>
      </c>
      <c r="T322" s="263">
        <f t="shared" si="223"/>
        <v>0</v>
      </c>
      <c r="U322" s="336">
        <f t="shared" si="219"/>
        <v>0</v>
      </c>
      <c r="V322" s="254"/>
    </row>
    <row r="323" spans="1:22" ht="25.5" hidden="1" x14ac:dyDescent="0.25">
      <c r="A323" s="254"/>
      <c r="B323" s="320" t="s">
        <v>448</v>
      </c>
      <c r="C323" s="320" t="s">
        <v>414</v>
      </c>
      <c r="D323" s="321"/>
      <c r="E323" s="641" t="s">
        <v>415</v>
      </c>
      <c r="F323" s="641"/>
      <c r="G323" s="254"/>
      <c r="H323" s="254"/>
      <c r="I323" s="265">
        <v>0</v>
      </c>
      <c r="J323" s="254"/>
      <c r="K323" s="254"/>
      <c r="L323" s="254"/>
      <c r="M323" s="254"/>
      <c r="N323" s="265">
        <v>0</v>
      </c>
      <c r="O323" s="236" t="e">
        <f t="shared" si="183"/>
        <v>#DIV/0!</v>
      </c>
      <c r="P323" s="265">
        <v>0</v>
      </c>
      <c r="Q323" s="265">
        <v>0</v>
      </c>
      <c r="R323" s="265">
        <v>0</v>
      </c>
      <c r="S323" s="265">
        <v>0</v>
      </c>
      <c r="T323" s="265">
        <v>0</v>
      </c>
      <c r="U323" s="336">
        <f t="shared" si="219"/>
        <v>0</v>
      </c>
      <c r="V323" s="254"/>
    </row>
    <row r="324" spans="1:22" hidden="1" x14ac:dyDescent="0.25">
      <c r="A324" s="254"/>
      <c r="B324" s="320"/>
      <c r="C324" s="320"/>
      <c r="D324" s="321"/>
      <c r="E324" s="641"/>
      <c r="F324" s="641"/>
      <c r="G324" s="254"/>
      <c r="H324" s="254"/>
      <c r="I324" s="265"/>
      <c r="J324" s="254"/>
      <c r="K324" s="254"/>
      <c r="L324" s="254"/>
      <c r="M324" s="254"/>
      <c r="N324" s="265"/>
      <c r="O324" s="236"/>
      <c r="P324" s="265"/>
      <c r="Q324" s="265"/>
      <c r="R324" s="265"/>
      <c r="S324" s="265"/>
      <c r="T324" s="265"/>
      <c r="U324" s="336">
        <f t="shared" si="219"/>
        <v>0</v>
      </c>
      <c r="V324" s="254"/>
    </row>
    <row r="325" spans="1:22" ht="33.75" x14ac:dyDescent="0.25">
      <c r="A325" s="254"/>
      <c r="B325" s="635" t="s">
        <v>449</v>
      </c>
      <c r="C325" s="644"/>
      <c r="D325" s="634"/>
      <c r="E325" s="646" t="s">
        <v>886</v>
      </c>
      <c r="F325" s="646" t="s">
        <v>1929</v>
      </c>
      <c r="G325" s="254"/>
      <c r="H325" s="254"/>
      <c r="I325" s="258">
        <f t="shared" ref="I325" si="224">I326</f>
        <v>1930000</v>
      </c>
      <c r="J325" s="254"/>
      <c r="K325" s="254"/>
      <c r="L325" s="254"/>
      <c r="M325" s="254"/>
      <c r="N325" s="258">
        <f t="shared" ref="N325:T325" si="225">N326</f>
        <v>1930000</v>
      </c>
      <c r="O325" s="236">
        <f t="shared" si="183"/>
        <v>100</v>
      </c>
      <c r="P325" s="258">
        <f t="shared" si="225"/>
        <v>1930000</v>
      </c>
      <c r="Q325" s="258">
        <f t="shared" si="225"/>
        <v>0</v>
      </c>
      <c r="R325" s="258">
        <f t="shared" si="225"/>
        <v>0</v>
      </c>
      <c r="S325" s="258">
        <f t="shared" si="225"/>
        <v>0</v>
      </c>
      <c r="T325" s="258">
        <f t="shared" si="225"/>
        <v>0</v>
      </c>
      <c r="U325" s="336">
        <f t="shared" si="219"/>
        <v>0</v>
      </c>
      <c r="V325" s="254"/>
    </row>
    <row r="326" spans="1:22" hidden="1" x14ac:dyDescent="0.25">
      <c r="A326" s="254"/>
      <c r="B326" s="635" t="s">
        <v>449</v>
      </c>
      <c r="C326" s="635" t="s">
        <v>320</v>
      </c>
      <c r="D326" s="634"/>
      <c r="E326" s="646" t="s">
        <v>65</v>
      </c>
      <c r="F326" s="646"/>
      <c r="G326" s="254"/>
      <c r="H326" s="254"/>
      <c r="I326" s="258">
        <f t="shared" ref="I326" si="226">I327+I331</f>
        <v>1930000</v>
      </c>
      <c r="J326" s="254"/>
      <c r="K326" s="254"/>
      <c r="L326" s="254"/>
      <c r="M326" s="254"/>
      <c r="N326" s="258">
        <f t="shared" ref="N326:T326" si="227">N327+N331</f>
        <v>1930000</v>
      </c>
      <c r="O326" s="236">
        <f t="shared" si="183"/>
        <v>100</v>
      </c>
      <c r="P326" s="258">
        <f t="shared" si="227"/>
        <v>1930000</v>
      </c>
      <c r="Q326" s="258">
        <f t="shared" si="227"/>
        <v>0</v>
      </c>
      <c r="R326" s="258">
        <f t="shared" si="227"/>
        <v>0</v>
      </c>
      <c r="S326" s="258">
        <f t="shared" si="227"/>
        <v>0</v>
      </c>
      <c r="T326" s="258">
        <f t="shared" si="227"/>
        <v>0</v>
      </c>
      <c r="U326" s="336">
        <f t="shared" si="219"/>
        <v>0</v>
      </c>
      <c r="V326" s="254"/>
    </row>
    <row r="327" spans="1:22" hidden="1" x14ac:dyDescent="0.25">
      <c r="A327" s="254"/>
      <c r="B327" s="639" t="s">
        <v>449</v>
      </c>
      <c r="C327" s="639" t="s">
        <v>321</v>
      </c>
      <c r="D327" s="638"/>
      <c r="E327" s="642" t="s">
        <v>322</v>
      </c>
      <c r="F327" s="642"/>
      <c r="G327" s="254"/>
      <c r="H327" s="254"/>
      <c r="I327" s="263">
        <f t="shared" ref="I327" si="228">SUM(I328:I330)</f>
        <v>1480000</v>
      </c>
      <c r="J327" s="254"/>
      <c r="K327" s="254"/>
      <c r="L327" s="254"/>
      <c r="M327" s="254"/>
      <c r="N327" s="263">
        <f t="shared" ref="N327:T327" si="229">SUM(N328:N330)</f>
        <v>1480000</v>
      </c>
      <c r="O327" s="236">
        <f t="shared" si="183"/>
        <v>100</v>
      </c>
      <c r="P327" s="263">
        <f t="shared" si="229"/>
        <v>1480000</v>
      </c>
      <c r="Q327" s="263">
        <f t="shared" si="229"/>
        <v>0</v>
      </c>
      <c r="R327" s="263">
        <f t="shared" si="229"/>
        <v>0</v>
      </c>
      <c r="S327" s="263">
        <f t="shared" si="229"/>
        <v>0</v>
      </c>
      <c r="T327" s="263">
        <f t="shared" si="229"/>
        <v>0</v>
      </c>
      <c r="U327" s="336">
        <f t="shared" si="219"/>
        <v>0</v>
      </c>
      <c r="V327" s="254"/>
    </row>
    <row r="328" spans="1:22" ht="30" hidden="1" customHeight="1" x14ac:dyDescent="0.25">
      <c r="A328" s="254"/>
      <c r="B328" s="320" t="s">
        <v>449</v>
      </c>
      <c r="C328" s="320" t="s">
        <v>323</v>
      </c>
      <c r="D328" s="638"/>
      <c r="E328" s="641" t="s">
        <v>324</v>
      </c>
      <c r="F328" s="641"/>
      <c r="G328" s="254"/>
      <c r="H328" s="254"/>
      <c r="I328" s="265">
        <v>30000</v>
      </c>
      <c r="J328" s="254"/>
      <c r="K328" s="254"/>
      <c r="L328" s="254"/>
      <c r="M328" s="254"/>
      <c r="N328" s="265">
        <v>30000</v>
      </c>
      <c r="O328" s="236">
        <f t="shared" si="183"/>
        <v>100</v>
      </c>
      <c r="P328" s="265">
        <v>30000</v>
      </c>
      <c r="Q328" s="265"/>
      <c r="R328" s="265"/>
      <c r="S328" s="265"/>
      <c r="T328" s="265"/>
      <c r="U328" s="336">
        <f t="shared" si="219"/>
        <v>0</v>
      </c>
      <c r="V328" s="254"/>
    </row>
    <row r="329" spans="1:22" ht="23.25" hidden="1" customHeight="1" x14ac:dyDescent="0.25">
      <c r="A329" s="254"/>
      <c r="B329" s="320" t="s">
        <v>449</v>
      </c>
      <c r="C329" s="320" t="s">
        <v>327</v>
      </c>
      <c r="D329" s="321"/>
      <c r="E329" s="641" t="s">
        <v>328</v>
      </c>
      <c r="F329" s="641"/>
      <c r="G329" s="254"/>
      <c r="H329" s="254"/>
      <c r="I329" s="265">
        <v>50000</v>
      </c>
      <c r="J329" s="254"/>
      <c r="K329" s="254"/>
      <c r="L329" s="254"/>
      <c r="M329" s="254"/>
      <c r="N329" s="265">
        <v>50000</v>
      </c>
      <c r="O329" s="236">
        <f t="shared" si="183"/>
        <v>100</v>
      </c>
      <c r="P329" s="265">
        <v>50000</v>
      </c>
      <c r="Q329" s="265"/>
      <c r="R329" s="265"/>
      <c r="S329" s="265"/>
      <c r="T329" s="265"/>
      <c r="U329" s="336">
        <f t="shared" si="219"/>
        <v>0</v>
      </c>
      <c r="V329" s="254"/>
    </row>
    <row r="330" spans="1:22" ht="28.5" hidden="1" customHeight="1" x14ac:dyDescent="0.25">
      <c r="A330" s="254"/>
      <c r="B330" s="320" t="s">
        <v>449</v>
      </c>
      <c r="C330" s="320" t="s">
        <v>329</v>
      </c>
      <c r="D330" s="321"/>
      <c r="E330" s="641" t="s">
        <v>330</v>
      </c>
      <c r="F330" s="641"/>
      <c r="G330" s="254"/>
      <c r="H330" s="254"/>
      <c r="I330" s="265">
        <v>1400000</v>
      </c>
      <c r="J330" s="254"/>
      <c r="K330" s="254"/>
      <c r="L330" s="254"/>
      <c r="M330" s="254"/>
      <c r="N330" s="265">
        <v>1400000</v>
      </c>
      <c r="O330" s="236">
        <f t="shared" si="183"/>
        <v>100</v>
      </c>
      <c r="P330" s="265">
        <v>1400000</v>
      </c>
      <c r="Q330" s="265"/>
      <c r="R330" s="265"/>
      <c r="S330" s="265"/>
      <c r="T330" s="265"/>
      <c r="U330" s="336">
        <f t="shared" si="219"/>
        <v>0</v>
      </c>
      <c r="V330" s="254"/>
    </row>
    <row r="331" spans="1:22" hidden="1" x14ac:dyDescent="0.25">
      <c r="A331" s="254"/>
      <c r="B331" s="639" t="s">
        <v>449</v>
      </c>
      <c r="C331" s="639" t="s">
        <v>331</v>
      </c>
      <c r="D331" s="638"/>
      <c r="E331" s="642" t="s">
        <v>79</v>
      </c>
      <c r="F331" s="642"/>
      <c r="G331" s="254"/>
      <c r="H331" s="254"/>
      <c r="I331" s="263">
        <f t="shared" ref="I331" si="230">SUM(I332:I332)</f>
        <v>450000</v>
      </c>
      <c r="J331" s="254"/>
      <c r="K331" s="254"/>
      <c r="L331" s="254"/>
      <c r="M331" s="254"/>
      <c r="N331" s="263">
        <f t="shared" ref="N331:T331" si="231">SUM(N332:N332)</f>
        <v>450000</v>
      </c>
      <c r="O331" s="236">
        <f t="shared" si="183"/>
        <v>100</v>
      </c>
      <c r="P331" s="263">
        <f t="shared" si="231"/>
        <v>450000</v>
      </c>
      <c r="Q331" s="263">
        <f t="shared" si="231"/>
        <v>0</v>
      </c>
      <c r="R331" s="263">
        <f t="shared" si="231"/>
        <v>0</v>
      </c>
      <c r="S331" s="263">
        <f t="shared" si="231"/>
        <v>0</v>
      </c>
      <c r="T331" s="263">
        <f t="shared" si="231"/>
        <v>0</v>
      </c>
      <c r="U331" s="336">
        <f t="shared" si="219"/>
        <v>0</v>
      </c>
      <c r="V331" s="254"/>
    </row>
    <row r="332" spans="1:22" ht="25.5" hidden="1" x14ac:dyDescent="0.25">
      <c r="A332" s="254"/>
      <c r="B332" s="320" t="s">
        <v>449</v>
      </c>
      <c r="C332" s="320" t="s">
        <v>428</v>
      </c>
      <c r="D332" s="321"/>
      <c r="E332" s="641" t="s">
        <v>429</v>
      </c>
      <c r="F332" s="641"/>
      <c r="G332" s="254"/>
      <c r="H332" s="254"/>
      <c r="I332" s="265">
        <v>450000</v>
      </c>
      <c r="J332" s="254"/>
      <c r="K332" s="254"/>
      <c r="L332" s="254"/>
      <c r="M332" s="254"/>
      <c r="N332" s="265">
        <v>450000</v>
      </c>
      <c r="O332" s="236">
        <f t="shared" si="183"/>
        <v>100</v>
      </c>
      <c r="P332" s="265">
        <v>450000</v>
      </c>
      <c r="Q332" s="265"/>
      <c r="R332" s="265"/>
      <c r="S332" s="265"/>
      <c r="T332" s="265"/>
      <c r="U332" s="336">
        <f t="shared" si="219"/>
        <v>0</v>
      </c>
      <c r="V332" s="254"/>
    </row>
    <row r="333" spans="1:22" hidden="1" x14ac:dyDescent="0.25">
      <c r="A333" s="254"/>
      <c r="B333" s="320"/>
      <c r="C333" s="320"/>
      <c r="D333" s="321"/>
      <c r="E333" s="641"/>
      <c r="F333" s="641"/>
      <c r="G333" s="254"/>
      <c r="H333" s="254"/>
      <c r="I333" s="265"/>
      <c r="J333" s="254"/>
      <c r="K333" s="254"/>
      <c r="L333" s="254"/>
      <c r="M333" s="254"/>
      <c r="N333" s="265"/>
      <c r="O333" s="236"/>
      <c r="P333" s="265"/>
      <c r="Q333" s="265"/>
      <c r="R333" s="265"/>
      <c r="S333" s="265"/>
      <c r="T333" s="265"/>
      <c r="U333" s="336">
        <f t="shared" si="219"/>
        <v>0</v>
      </c>
      <c r="V333" s="254"/>
    </row>
    <row r="334" spans="1:22" ht="30" customHeight="1" x14ac:dyDescent="0.25">
      <c r="A334" s="254"/>
      <c r="B334" s="635" t="s">
        <v>450</v>
      </c>
      <c r="C334" s="644"/>
      <c r="D334" s="634"/>
      <c r="E334" s="646" t="s">
        <v>451</v>
      </c>
      <c r="F334" s="646" t="s">
        <v>1930</v>
      </c>
      <c r="G334" s="254"/>
      <c r="H334" s="254"/>
      <c r="I334" s="258">
        <f t="shared" ref="I334:I335" si="232">I335</f>
        <v>8095000</v>
      </c>
      <c r="J334" s="254"/>
      <c r="K334" s="254"/>
      <c r="L334" s="254"/>
      <c r="M334" s="254"/>
      <c r="N334" s="258">
        <f t="shared" ref="N334:T335" si="233">N335</f>
        <v>8095000</v>
      </c>
      <c r="O334" s="236">
        <f t="shared" si="183"/>
        <v>100</v>
      </c>
      <c r="P334" s="258">
        <f t="shared" si="233"/>
        <v>8095000</v>
      </c>
      <c r="Q334" s="258">
        <f t="shared" si="233"/>
        <v>0</v>
      </c>
      <c r="R334" s="258">
        <f t="shared" si="233"/>
        <v>0</v>
      </c>
      <c r="S334" s="258">
        <f t="shared" si="233"/>
        <v>0</v>
      </c>
      <c r="T334" s="258">
        <f t="shared" si="233"/>
        <v>0</v>
      </c>
      <c r="U334" s="336">
        <f t="shared" si="219"/>
        <v>0</v>
      </c>
      <c r="V334" s="254"/>
    </row>
    <row r="335" spans="1:22" hidden="1" x14ac:dyDescent="0.25">
      <c r="A335" s="254"/>
      <c r="B335" s="635" t="s">
        <v>450</v>
      </c>
      <c r="C335" s="635" t="s">
        <v>320</v>
      </c>
      <c r="D335" s="634"/>
      <c r="E335" s="646" t="s">
        <v>65</v>
      </c>
      <c r="F335" s="646"/>
      <c r="G335" s="254"/>
      <c r="H335" s="254"/>
      <c r="I335" s="258">
        <f t="shared" si="232"/>
        <v>8095000</v>
      </c>
      <c r="J335" s="254"/>
      <c r="K335" s="254"/>
      <c r="L335" s="254"/>
      <c r="M335" s="254"/>
      <c r="N335" s="258">
        <f t="shared" si="233"/>
        <v>8095000</v>
      </c>
      <c r="O335" s="236">
        <f t="shared" si="183"/>
        <v>100</v>
      </c>
      <c r="P335" s="258">
        <f t="shared" si="233"/>
        <v>8095000</v>
      </c>
      <c r="Q335" s="258">
        <f t="shared" si="233"/>
        <v>0</v>
      </c>
      <c r="R335" s="258">
        <f t="shared" si="233"/>
        <v>0</v>
      </c>
      <c r="S335" s="258">
        <f t="shared" si="233"/>
        <v>0</v>
      </c>
      <c r="T335" s="258">
        <f t="shared" si="233"/>
        <v>0</v>
      </c>
      <c r="U335" s="336">
        <f t="shared" si="219"/>
        <v>0</v>
      </c>
      <c r="V335" s="254"/>
    </row>
    <row r="336" spans="1:22" hidden="1" x14ac:dyDescent="0.25">
      <c r="A336" s="254"/>
      <c r="B336" s="639" t="s">
        <v>450</v>
      </c>
      <c r="C336" s="639" t="s">
        <v>321</v>
      </c>
      <c r="D336" s="638"/>
      <c r="E336" s="642" t="s">
        <v>322</v>
      </c>
      <c r="F336" s="642"/>
      <c r="G336" s="254"/>
      <c r="H336" s="254"/>
      <c r="I336" s="263">
        <f t="shared" ref="I336" si="234">SUM(I337:I339)</f>
        <v>8095000</v>
      </c>
      <c r="J336" s="254"/>
      <c r="K336" s="254"/>
      <c r="L336" s="254"/>
      <c r="M336" s="254"/>
      <c r="N336" s="263">
        <f t="shared" ref="N336:T336" si="235">SUM(N337:N339)</f>
        <v>8095000</v>
      </c>
      <c r="O336" s="236">
        <f t="shared" si="183"/>
        <v>100</v>
      </c>
      <c r="P336" s="263">
        <f t="shared" si="235"/>
        <v>8095000</v>
      </c>
      <c r="Q336" s="263">
        <f t="shared" si="235"/>
        <v>0</v>
      </c>
      <c r="R336" s="263">
        <f t="shared" si="235"/>
        <v>0</v>
      </c>
      <c r="S336" s="263">
        <f t="shared" si="235"/>
        <v>0</v>
      </c>
      <c r="T336" s="263">
        <f t="shared" si="235"/>
        <v>0</v>
      </c>
      <c r="U336" s="336">
        <f t="shared" si="219"/>
        <v>0</v>
      </c>
      <c r="V336" s="254"/>
    </row>
    <row r="337" spans="1:22" ht="24.75" hidden="1" customHeight="1" x14ac:dyDescent="0.25">
      <c r="A337" s="254"/>
      <c r="B337" s="320" t="s">
        <v>450</v>
      </c>
      <c r="C337" s="320" t="s">
        <v>323</v>
      </c>
      <c r="D337" s="321"/>
      <c r="E337" s="641" t="s">
        <v>324</v>
      </c>
      <c r="F337" s="641"/>
      <c r="G337" s="254"/>
      <c r="H337" s="254"/>
      <c r="I337" s="265">
        <v>300000</v>
      </c>
      <c r="J337" s="254"/>
      <c r="K337" s="254"/>
      <c r="L337" s="254"/>
      <c r="M337" s="254"/>
      <c r="N337" s="265">
        <v>300000</v>
      </c>
      <c r="O337" s="236">
        <f t="shared" si="183"/>
        <v>100</v>
      </c>
      <c r="P337" s="265">
        <v>300000</v>
      </c>
      <c r="Q337" s="265"/>
      <c r="R337" s="265"/>
      <c r="S337" s="265"/>
      <c r="T337" s="265"/>
      <c r="U337" s="336">
        <f t="shared" si="219"/>
        <v>0</v>
      </c>
      <c r="V337" s="254"/>
    </row>
    <row r="338" spans="1:22" ht="25.5" hidden="1" customHeight="1" x14ac:dyDescent="0.25">
      <c r="A338" s="254"/>
      <c r="B338" s="320" t="s">
        <v>450</v>
      </c>
      <c r="C338" s="320" t="s">
        <v>327</v>
      </c>
      <c r="D338" s="321"/>
      <c r="E338" s="641" t="s">
        <v>328</v>
      </c>
      <c r="F338" s="641"/>
      <c r="G338" s="254"/>
      <c r="H338" s="254"/>
      <c r="I338" s="265">
        <v>400000</v>
      </c>
      <c r="J338" s="254"/>
      <c r="K338" s="254"/>
      <c r="L338" s="254"/>
      <c r="M338" s="254"/>
      <c r="N338" s="265">
        <v>400000</v>
      </c>
      <c r="O338" s="236">
        <f t="shared" si="183"/>
        <v>100</v>
      </c>
      <c r="P338" s="265">
        <v>400000</v>
      </c>
      <c r="Q338" s="265"/>
      <c r="R338" s="265"/>
      <c r="S338" s="265"/>
      <c r="T338" s="265"/>
      <c r="U338" s="336">
        <f t="shared" si="219"/>
        <v>0</v>
      </c>
      <c r="V338" s="254"/>
    </row>
    <row r="339" spans="1:22" ht="28.5" hidden="1" customHeight="1" x14ac:dyDescent="0.25">
      <c r="A339" s="254"/>
      <c r="B339" s="320" t="s">
        <v>450</v>
      </c>
      <c r="C339" s="320" t="s">
        <v>329</v>
      </c>
      <c r="D339" s="321"/>
      <c r="E339" s="641" t="s">
        <v>330</v>
      </c>
      <c r="F339" s="641"/>
      <c r="G339" s="254"/>
      <c r="H339" s="254"/>
      <c r="I339" s="265">
        <v>7395000</v>
      </c>
      <c r="J339" s="254"/>
      <c r="K339" s="254"/>
      <c r="L339" s="254"/>
      <c r="M339" s="254"/>
      <c r="N339" s="265">
        <v>7395000</v>
      </c>
      <c r="O339" s="236">
        <f t="shared" si="183"/>
        <v>100</v>
      </c>
      <c r="P339" s="265">
        <v>7395000</v>
      </c>
      <c r="Q339" s="265"/>
      <c r="R339" s="265"/>
      <c r="S339" s="265"/>
      <c r="T339" s="265"/>
      <c r="U339" s="336">
        <f t="shared" si="219"/>
        <v>0</v>
      </c>
      <c r="V339" s="254"/>
    </row>
    <row r="340" spans="1:22" hidden="1" x14ac:dyDescent="0.25">
      <c r="A340" s="254"/>
      <c r="B340" s="320"/>
      <c r="C340" s="320"/>
      <c r="D340" s="321"/>
      <c r="E340" s="641"/>
      <c r="F340" s="641"/>
      <c r="G340" s="254"/>
      <c r="H340" s="254"/>
      <c r="I340" s="265"/>
      <c r="J340" s="254"/>
      <c r="K340" s="254"/>
      <c r="L340" s="254"/>
      <c r="M340" s="254"/>
      <c r="N340" s="265"/>
      <c r="O340" s="236"/>
      <c r="P340" s="265"/>
      <c r="Q340" s="265"/>
      <c r="R340" s="265"/>
      <c r="S340" s="265"/>
      <c r="T340" s="265"/>
      <c r="U340" s="336">
        <f t="shared" si="219"/>
        <v>0</v>
      </c>
      <c r="V340" s="254"/>
    </row>
    <row r="341" spans="1:22" ht="21" customHeight="1" x14ac:dyDescent="0.25">
      <c r="A341" s="254"/>
      <c r="B341" s="635" t="s">
        <v>452</v>
      </c>
      <c r="C341" s="644"/>
      <c r="D341" s="634"/>
      <c r="E341" s="646" t="s">
        <v>453</v>
      </c>
      <c r="F341" s="646" t="s">
        <v>1931</v>
      </c>
      <c r="G341" s="254"/>
      <c r="H341" s="254"/>
      <c r="I341" s="258">
        <f t="shared" ref="I341" si="236">I342</f>
        <v>2940000</v>
      </c>
      <c r="J341" s="254"/>
      <c r="K341" s="254"/>
      <c r="L341" s="254"/>
      <c r="M341" s="254"/>
      <c r="N341" s="258">
        <f t="shared" ref="N341:T341" si="237">N342</f>
        <v>2940000</v>
      </c>
      <c r="O341" s="236">
        <f t="shared" si="183"/>
        <v>100</v>
      </c>
      <c r="P341" s="258">
        <f t="shared" si="237"/>
        <v>2940000</v>
      </c>
      <c r="Q341" s="258">
        <f t="shared" si="237"/>
        <v>0</v>
      </c>
      <c r="R341" s="258">
        <f t="shared" si="237"/>
        <v>0</v>
      </c>
      <c r="S341" s="258">
        <f t="shared" si="237"/>
        <v>0</v>
      </c>
      <c r="T341" s="258">
        <f t="shared" si="237"/>
        <v>0</v>
      </c>
      <c r="U341" s="336">
        <f t="shared" si="219"/>
        <v>0</v>
      </c>
      <c r="V341" s="254"/>
    </row>
    <row r="342" spans="1:22" hidden="1" x14ac:dyDescent="0.25">
      <c r="A342" s="254"/>
      <c r="B342" s="635" t="s">
        <v>452</v>
      </c>
      <c r="C342" s="635" t="s">
        <v>320</v>
      </c>
      <c r="D342" s="634"/>
      <c r="E342" s="646" t="s">
        <v>65</v>
      </c>
      <c r="F342" s="646"/>
      <c r="G342" s="254"/>
      <c r="H342" s="254"/>
      <c r="I342" s="258">
        <f t="shared" ref="I342" si="238">I343+I345</f>
        <v>2940000</v>
      </c>
      <c r="J342" s="254"/>
      <c r="K342" s="254"/>
      <c r="L342" s="254"/>
      <c r="M342" s="254"/>
      <c r="N342" s="258">
        <f t="shared" ref="N342:T342" si="239">N343+N345</f>
        <v>2940000</v>
      </c>
      <c r="O342" s="236">
        <f t="shared" si="183"/>
        <v>100</v>
      </c>
      <c r="P342" s="258">
        <f t="shared" si="239"/>
        <v>2940000</v>
      </c>
      <c r="Q342" s="258">
        <f t="shared" si="239"/>
        <v>0</v>
      </c>
      <c r="R342" s="258">
        <f t="shared" si="239"/>
        <v>0</v>
      </c>
      <c r="S342" s="258">
        <f t="shared" si="239"/>
        <v>0</v>
      </c>
      <c r="T342" s="258">
        <f t="shared" si="239"/>
        <v>0</v>
      </c>
      <c r="U342" s="336">
        <f t="shared" si="219"/>
        <v>0</v>
      </c>
      <c r="V342" s="254"/>
    </row>
    <row r="343" spans="1:22" hidden="1" x14ac:dyDescent="0.25">
      <c r="A343" s="254"/>
      <c r="B343" s="639" t="s">
        <v>452</v>
      </c>
      <c r="C343" s="639" t="s">
        <v>321</v>
      </c>
      <c r="D343" s="638"/>
      <c r="E343" s="642" t="s">
        <v>322</v>
      </c>
      <c r="F343" s="642"/>
      <c r="G343" s="254"/>
      <c r="H343" s="254"/>
      <c r="I343" s="263">
        <f t="shared" ref="I343" si="240">SUM(I344)</f>
        <v>1440000</v>
      </c>
      <c r="J343" s="254"/>
      <c r="K343" s="254"/>
      <c r="L343" s="254"/>
      <c r="M343" s="254"/>
      <c r="N343" s="263">
        <f t="shared" ref="N343:T343" si="241">SUM(N344)</f>
        <v>1440000</v>
      </c>
      <c r="O343" s="236">
        <f t="shared" si="183"/>
        <v>100</v>
      </c>
      <c r="P343" s="263">
        <f t="shared" si="241"/>
        <v>1440000</v>
      </c>
      <c r="Q343" s="263">
        <f t="shared" si="241"/>
        <v>0</v>
      </c>
      <c r="R343" s="263">
        <f t="shared" si="241"/>
        <v>0</v>
      </c>
      <c r="S343" s="263">
        <f t="shared" si="241"/>
        <v>0</v>
      </c>
      <c r="T343" s="263">
        <f t="shared" si="241"/>
        <v>0</v>
      </c>
      <c r="U343" s="336">
        <f t="shared" si="219"/>
        <v>0</v>
      </c>
      <c r="V343" s="254"/>
    </row>
    <row r="344" spans="1:22" ht="26.25" hidden="1" customHeight="1" x14ac:dyDescent="0.25">
      <c r="A344" s="254"/>
      <c r="B344" s="320" t="s">
        <v>452</v>
      </c>
      <c r="C344" s="320" t="s">
        <v>329</v>
      </c>
      <c r="D344" s="321"/>
      <c r="E344" s="641" t="s">
        <v>330</v>
      </c>
      <c r="F344" s="641"/>
      <c r="G344" s="254"/>
      <c r="H344" s="254"/>
      <c r="I344" s="265">
        <v>1440000</v>
      </c>
      <c r="J344" s="254"/>
      <c r="K344" s="254"/>
      <c r="L344" s="254"/>
      <c r="M344" s="254"/>
      <c r="N344" s="265">
        <v>1440000</v>
      </c>
      <c r="O344" s="236">
        <f t="shared" si="183"/>
        <v>100</v>
      </c>
      <c r="P344" s="265">
        <v>1440000</v>
      </c>
      <c r="Q344" s="265"/>
      <c r="R344" s="265"/>
      <c r="S344" s="265"/>
      <c r="T344" s="265"/>
      <c r="U344" s="336">
        <f t="shared" si="219"/>
        <v>0</v>
      </c>
      <c r="V344" s="254"/>
    </row>
    <row r="345" spans="1:22" hidden="1" x14ac:dyDescent="0.25">
      <c r="A345" s="254"/>
      <c r="B345" s="639" t="s">
        <v>452</v>
      </c>
      <c r="C345" s="639" t="s">
        <v>331</v>
      </c>
      <c r="D345" s="638"/>
      <c r="E345" s="642" t="s">
        <v>79</v>
      </c>
      <c r="F345" s="642"/>
      <c r="G345" s="254"/>
      <c r="H345" s="254"/>
      <c r="I345" s="263">
        <f t="shared" ref="I345" si="242">SUM(I346:I347)</f>
        <v>1500000</v>
      </c>
      <c r="J345" s="254"/>
      <c r="K345" s="254"/>
      <c r="L345" s="254"/>
      <c r="M345" s="254"/>
      <c r="N345" s="263">
        <f t="shared" ref="N345:T345" si="243">SUM(N346:N347)</f>
        <v>1500000</v>
      </c>
      <c r="O345" s="236">
        <f t="shared" si="183"/>
        <v>100</v>
      </c>
      <c r="P345" s="263">
        <f t="shared" si="243"/>
        <v>1500000</v>
      </c>
      <c r="Q345" s="263">
        <f t="shared" si="243"/>
        <v>0</v>
      </c>
      <c r="R345" s="263">
        <f t="shared" si="243"/>
        <v>0</v>
      </c>
      <c r="S345" s="263">
        <f t="shared" si="243"/>
        <v>0</v>
      </c>
      <c r="T345" s="263">
        <f t="shared" si="243"/>
        <v>0</v>
      </c>
      <c r="U345" s="336">
        <f t="shared" si="219"/>
        <v>0</v>
      </c>
      <c r="V345" s="254"/>
    </row>
    <row r="346" spans="1:22" ht="25.5" hidden="1" x14ac:dyDescent="0.25">
      <c r="A346" s="254"/>
      <c r="B346" s="320" t="s">
        <v>452</v>
      </c>
      <c r="C346" s="320" t="s">
        <v>428</v>
      </c>
      <c r="D346" s="321"/>
      <c r="E346" s="641" t="s">
        <v>429</v>
      </c>
      <c r="F346" s="641"/>
      <c r="G346" s="254"/>
      <c r="H346" s="254"/>
      <c r="I346" s="265">
        <v>450000</v>
      </c>
      <c r="J346" s="254"/>
      <c r="K346" s="254"/>
      <c r="L346" s="254"/>
      <c r="M346" s="254"/>
      <c r="N346" s="265">
        <v>450000</v>
      </c>
      <c r="O346" s="236">
        <f t="shared" ref="O346:O424" si="244">N346/I346*100</f>
        <v>100</v>
      </c>
      <c r="P346" s="265">
        <v>450000</v>
      </c>
      <c r="Q346" s="265"/>
      <c r="R346" s="265"/>
      <c r="S346" s="265"/>
      <c r="T346" s="265"/>
      <c r="U346" s="336">
        <f t="shared" si="219"/>
        <v>0</v>
      </c>
      <c r="V346" s="254"/>
    </row>
    <row r="347" spans="1:22" ht="25.5" hidden="1" x14ac:dyDescent="0.25">
      <c r="A347" s="254"/>
      <c r="B347" s="320" t="s">
        <v>452</v>
      </c>
      <c r="C347" s="320" t="s">
        <v>430</v>
      </c>
      <c r="D347" s="321"/>
      <c r="E347" s="641" t="s">
        <v>431</v>
      </c>
      <c r="F347" s="641"/>
      <c r="G347" s="254"/>
      <c r="H347" s="254"/>
      <c r="I347" s="265">
        <v>1050000</v>
      </c>
      <c r="J347" s="254"/>
      <c r="K347" s="254"/>
      <c r="L347" s="254"/>
      <c r="M347" s="254"/>
      <c r="N347" s="265">
        <v>1050000</v>
      </c>
      <c r="O347" s="236">
        <f t="shared" si="244"/>
        <v>100</v>
      </c>
      <c r="P347" s="265">
        <v>1050000</v>
      </c>
      <c r="Q347" s="265"/>
      <c r="R347" s="265"/>
      <c r="S347" s="265"/>
      <c r="T347" s="265"/>
      <c r="U347" s="336">
        <f t="shared" si="219"/>
        <v>0</v>
      </c>
      <c r="V347" s="254"/>
    </row>
    <row r="348" spans="1:22" ht="13.5" hidden="1" customHeight="1" x14ac:dyDescent="0.25">
      <c r="A348" s="254"/>
      <c r="B348" s="320"/>
      <c r="C348" s="320"/>
      <c r="D348" s="321"/>
      <c r="E348" s="641"/>
      <c r="F348" s="641"/>
      <c r="G348" s="254"/>
      <c r="H348" s="254"/>
      <c r="I348" s="265"/>
      <c r="J348" s="254"/>
      <c r="K348" s="254"/>
      <c r="L348" s="254"/>
      <c r="M348" s="254"/>
      <c r="N348" s="265"/>
      <c r="O348" s="236"/>
      <c r="P348" s="265"/>
      <c r="Q348" s="265"/>
      <c r="R348" s="265"/>
      <c r="S348" s="265"/>
      <c r="T348" s="265"/>
      <c r="U348" s="336">
        <f t="shared" si="219"/>
        <v>0</v>
      </c>
      <c r="V348" s="254"/>
    </row>
    <row r="349" spans="1:22" ht="33.75" hidden="1" x14ac:dyDescent="0.25">
      <c r="A349" s="254"/>
      <c r="B349" s="635" t="s">
        <v>454</v>
      </c>
      <c r="C349" s="644"/>
      <c r="D349" s="634"/>
      <c r="E349" s="646" t="s">
        <v>887</v>
      </c>
      <c r="F349" s="646"/>
      <c r="G349" s="254"/>
      <c r="H349" s="254"/>
      <c r="I349" s="258">
        <f t="shared" ref="I349:I350" si="245">I350</f>
        <v>0</v>
      </c>
      <c r="J349" s="254"/>
      <c r="K349" s="254"/>
      <c r="L349" s="254"/>
      <c r="M349" s="254"/>
      <c r="N349" s="258">
        <f t="shared" ref="N349:T350" si="246">N350</f>
        <v>0</v>
      </c>
      <c r="O349" s="236" t="e">
        <f t="shared" si="244"/>
        <v>#DIV/0!</v>
      </c>
      <c r="P349" s="258">
        <f t="shared" si="246"/>
        <v>0</v>
      </c>
      <c r="Q349" s="258">
        <f t="shared" si="246"/>
        <v>0</v>
      </c>
      <c r="R349" s="258">
        <f t="shared" si="246"/>
        <v>0</v>
      </c>
      <c r="S349" s="258">
        <f t="shared" si="246"/>
        <v>0</v>
      </c>
      <c r="T349" s="258">
        <f t="shared" si="246"/>
        <v>0</v>
      </c>
      <c r="U349" s="336">
        <f t="shared" si="219"/>
        <v>0</v>
      </c>
      <c r="V349" s="254"/>
    </row>
    <row r="350" spans="1:22" hidden="1" x14ac:dyDescent="0.25">
      <c r="A350" s="254"/>
      <c r="B350" s="635" t="s">
        <v>454</v>
      </c>
      <c r="C350" s="635" t="s">
        <v>363</v>
      </c>
      <c r="D350" s="634"/>
      <c r="E350" s="646" t="s">
        <v>66</v>
      </c>
      <c r="F350" s="646"/>
      <c r="G350" s="254"/>
      <c r="H350" s="254"/>
      <c r="I350" s="258">
        <f t="shared" si="245"/>
        <v>0</v>
      </c>
      <c r="J350" s="254"/>
      <c r="K350" s="254"/>
      <c r="L350" s="254"/>
      <c r="M350" s="254"/>
      <c r="N350" s="258">
        <f t="shared" si="246"/>
        <v>0</v>
      </c>
      <c r="O350" s="236" t="e">
        <f t="shared" si="244"/>
        <v>#DIV/0!</v>
      </c>
      <c r="P350" s="258">
        <f t="shared" si="246"/>
        <v>0</v>
      </c>
      <c r="Q350" s="258">
        <f t="shared" si="246"/>
        <v>0</v>
      </c>
      <c r="R350" s="258">
        <f t="shared" si="246"/>
        <v>0</v>
      </c>
      <c r="S350" s="258">
        <f t="shared" si="246"/>
        <v>0</v>
      </c>
      <c r="T350" s="258">
        <f t="shared" si="246"/>
        <v>0</v>
      </c>
      <c r="U350" s="336">
        <f t="shared" si="219"/>
        <v>0</v>
      </c>
      <c r="V350" s="254"/>
    </row>
    <row r="351" spans="1:22" ht="3.75" hidden="1" customHeight="1" x14ac:dyDescent="0.25">
      <c r="A351" s="254"/>
      <c r="B351" s="639" t="s">
        <v>454</v>
      </c>
      <c r="C351" s="639" t="s">
        <v>401</v>
      </c>
      <c r="D351" s="638"/>
      <c r="E351" s="642" t="s">
        <v>880</v>
      </c>
      <c r="F351" s="642"/>
      <c r="G351" s="254"/>
      <c r="H351" s="254"/>
      <c r="I351" s="263">
        <f t="shared" ref="I351" si="247">SUM(I352:I354)</f>
        <v>0</v>
      </c>
      <c r="J351" s="254"/>
      <c r="K351" s="254"/>
      <c r="L351" s="254"/>
      <c r="M351" s="254"/>
      <c r="N351" s="263">
        <f t="shared" ref="N351:T351" si="248">SUM(N352:N354)</f>
        <v>0</v>
      </c>
      <c r="O351" s="236" t="e">
        <f t="shared" si="244"/>
        <v>#DIV/0!</v>
      </c>
      <c r="P351" s="263">
        <f t="shared" si="248"/>
        <v>0</v>
      </c>
      <c r="Q351" s="263">
        <f t="shared" si="248"/>
        <v>0</v>
      </c>
      <c r="R351" s="263">
        <f t="shared" si="248"/>
        <v>0</v>
      </c>
      <c r="S351" s="263">
        <f t="shared" si="248"/>
        <v>0</v>
      </c>
      <c r="T351" s="263">
        <f t="shared" si="248"/>
        <v>0</v>
      </c>
      <c r="U351" s="336">
        <f t="shared" si="219"/>
        <v>0</v>
      </c>
      <c r="V351" s="254"/>
    </row>
    <row r="352" spans="1:22" ht="25.5" hidden="1" x14ac:dyDescent="0.25">
      <c r="A352" s="254"/>
      <c r="B352" s="320" t="s">
        <v>454</v>
      </c>
      <c r="C352" s="320" t="s">
        <v>872</v>
      </c>
      <c r="D352" s="321"/>
      <c r="E352" s="641" t="s">
        <v>881</v>
      </c>
      <c r="F352" s="641"/>
      <c r="G352" s="254"/>
      <c r="H352" s="254"/>
      <c r="I352" s="265">
        <v>0</v>
      </c>
      <c r="J352" s="254"/>
      <c r="K352" s="254"/>
      <c r="L352" s="254"/>
      <c r="M352" s="254"/>
      <c r="N352" s="265">
        <v>0</v>
      </c>
      <c r="O352" s="236" t="e">
        <f t="shared" si="244"/>
        <v>#DIV/0!</v>
      </c>
      <c r="P352" s="265">
        <v>0</v>
      </c>
      <c r="Q352" s="265">
        <v>0</v>
      </c>
      <c r="R352" s="265">
        <v>0</v>
      </c>
      <c r="S352" s="265">
        <v>0</v>
      </c>
      <c r="T352" s="265">
        <v>0</v>
      </c>
      <c r="U352" s="336">
        <f t="shared" si="219"/>
        <v>0</v>
      </c>
      <c r="V352" s="254"/>
    </row>
    <row r="353" spans="1:22" ht="25.5" hidden="1" x14ac:dyDescent="0.25">
      <c r="A353" s="254"/>
      <c r="B353" s="320" t="s">
        <v>454</v>
      </c>
      <c r="C353" s="320" t="s">
        <v>402</v>
      </c>
      <c r="D353" s="321"/>
      <c r="E353" s="641" t="s">
        <v>882</v>
      </c>
      <c r="F353" s="641"/>
      <c r="G353" s="254"/>
      <c r="H353" s="254"/>
      <c r="I353" s="265">
        <v>0</v>
      </c>
      <c r="J353" s="254"/>
      <c r="K353" s="254"/>
      <c r="L353" s="254"/>
      <c r="M353" s="254"/>
      <c r="N353" s="265">
        <v>0</v>
      </c>
      <c r="O353" s="236" t="e">
        <f t="shared" si="244"/>
        <v>#DIV/0!</v>
      </c>
      <c r="P353" s="265">
        <v>0</v>
      </c>
      <c r="Q353" s="265">
        <v>0</v>
      </c>
      <c r="R353" s="265">
        <v>0</v>
      </c>
      <c r="S353" s="265">
        <v>0</v>
      </c>
      <c r="T353" s="265">
        <v>0</v>
      </c>
      <c r="U353" s="336">
        <f t="shared" si="219"/>
        <v>0</v>
      </c>
      <c r="V353" s="254"/>
    </row>
    <row r="354" spans="1:22" ht="25.5" hidden="1" x14ac:dyDescent="0.25">
      <c r="A354" s="254"/>
      <c r="B354" s="320" t="s">
        <v>454</v>
      </c>
      <c r="C354" s="320" t="s">
        <v>883</v>
      </c>
      <c r="D354" s="321"/>
      <c r="E354" s="641" t="s">
        <v>884</v>
      </c>
      <c r="F354" s="641"/>
      <c r="G354" s="254"/>
      <c r="H354" s="254"/>
      <c r="I354" s="265">
        <v>0</v>
      </c>
      <c r="J354" s="254"/>
      <c r="K354" s="254"/>
      <c r="L354" s="254"/>
      <c r="M354" s="254"/>
      <c r="N354" s="265">
        <v>0</v>
      </c>
      <c r="O354" s="236" t="e">
        <f t="shared" si="244"/>
        <v>#DIV/0!</v>
      </c>
      <c r="P354" s="265">
        <v>0</v>
      </c>
      <c r="Q354" s="265">
        <v>0</v>
      </c>
      <c r="R354" s="265">
        <v>0</v>
      </c>
      <c r="S354" s="265">
        <v>0</v>
      </c>
      <c r="T354" s="265">
        <v>0</v>
      </c>
      <c r="U354" s="336">
        <f t="shared" si="219"/>
        <v>0</v>
      </c>
      <c r="V354" s="254"/>
    </row>
    <row r="355" spans="1:22" hidden="1" x14ac:dyDescent="0.25">
      <c r="A355" s="254"/>
      <c r="B355" s="320"/>
      <c r="C355" s="320"/>
      <c r="D355" s="321"/>
      <c r="E355" s="322"/>
      <c r="F355" s="322"/>
      <c r="G355" s="254"/>
      <c r="H355" s="254"/>
      <c r="I355" s="265"/>
      <c r="J355" s="254"/>
      <c r="K355" s="254"/>
      <c r="L355" s="254"/>
      <c r="M355" s="254"/>
      <c r="N355" s="265"/>
      <c r="O355" s="236"/>
      <c r="P355" s="265"/>
      <c r="Q355" s="265"/>
      <c r="R355" s="265"/>
      <c r="S355" s="265"/>
      <c r="T355" s="265"/>
      <c r="U355" s="336">
        <f t="shared" si="219"/>
        <v>0</v>
      </c>
      <c r="V355" s="254"/>
    </row>
    <row r="356" spans="1:22" ht="22.5" hidden="1" x14ac:dyDescent="0.25">
      <c r="A356" s="254"/>
      <c r="B356" s="635" t="s">
        <v>455</v>
      </c>
      <c r="C356" s="644"/>
      <c r="D356" s="634"/>
      <c r="E356" s="646" t="s">
        <v>456</v>
      </c>
      <c r="F356" s="646"/>
      <c r="G356" s="254"/>
      <c r="H356" s="254"/>
      <c r="I356" s="258">
        <f t="shared" ref="I356" si="249">I357</f>
        <v>0</v>
      </c>
      <c r="J356" s="254"/>
      <c r="K356" s="254"/>
      <c r="L356" s="254"/>
      <c r="M356" s="254"/>
      <c r="N356" s="258">
        <f t="shared" ref="N356:T356" si="250">N357</f>
        <v>0</v>
      </c>
      <c r="O356" s="236" t="e">
        <f t="shared" si="244"/>
        <v>#DIV/0!</v>
      </c>
      <c r="P356" s="258">
        <f t="shared" si="250"/>
        <v>0</v>
      </c>
      <c r="Q356" s="258">
        <f t="shared" si="250"/>
        <v>0</v>
      </c>
      <c r="R356" s="258">
        <f t="shared" si="250"/>
        <v>0</v>
      </c>
      <c r="S356" s="258">
        <f t="shared" si="250"/>
        <v>0</v>
      </c>
      <c r="T356" s="258">
        <f t="shared" si="250"/>
        <v>0</v>
      </c>
      <c r="U356" s="336">
        <f t="shared" si="219"/>
        <v>0</v>
      </c>
      <c r="V356" s="254"/>
    </row>
    <row r="357" spans="1:22" hidden="1" x14ac:dyDescent="0.25">
      <c r="A357" s="254"/>
      <c r="B357" s="635" t="s">
        <v>455</v>
      </c>
      <c r="C357" s="635" t="s">
        <v>320</v>
      </c>
      <c r="D357" s="634"/>
      <c r="E357" s="646" t="s">
        <v>65</v>
      </c>
      <c r="F357" s="646"/>
      <c r="G357" s="254"/>
      <c r="H357" s="254"/>
      <c r="I357" s="258">
        <f t="shared" ref="I357" si="251">I358+I362</f>
        <v>0</v>
      </c>
      <c r="J357" s="254"/>
      <c r="K357" s="254"/>
      <c r="L357" s="254"/>
      <c r="M357" s="254"/>
      <c r="N357" s="258">
        <f t="shared" ref="N357:T357" si="252">N358+N362</f>
        <v>0</v>
      </c>
      <c r="O357" s="236" t="e">
        <f t="shared" si="244"/>
        <v>#DIV/0!</v>
      </c>
      <c r="P357" s="258">
        <f t="shared" si="252"/>
        <v>0</v>
      </c>
      <c r="Q357" s="258">
        <f t="shared" si="252"/>
        <v>0</v>
      </c>
      <c r="R357" s="258">
        <f t="shared" si="252"/>
        <v>0</v>
      </c>
      <c r="S357" s="258">
        <f t="shared" si="252"/>
        <v>0</v>
      </c>
      <c r="T357" s="258">
        <f t="shared" si="252"/>
        <v>0</v>
      </c>
      <c r="U357" s="336">
        <f t="shared" si="219"/>
        <v>0</v>
      </c>
      <c r="V357" s="254"/>
    </row>
    <row r="358" spans="1:22" hidden="1" x14ac:dyDescent="0.25">
      <c r="A358" s="254"/>
      <c r="B358" s="639" t="s">
        <v>455</v>
      </c>
      <c r="C358" s="639" t="s">
        <v>321</v>
      </c>
      <c r="D358" s="638"/>
      <c r="E358" s="642" t="s">
        <v>322</v>
      </c>
      <c r="F358" s="642"/>
      <c r="G358" s="254"/>
      <c r="H358" s="254"/>
      <c r="I358" s="263">
        <f t="shared" ref="I358" si="253">SUM(I359:I361)</f>
        <v>0</v>
      </c>
      <c r="J358" s="254"/>
      <c r="K358" s="254"/>
      <c r="L358" s="254"/>
      <c r="M358" s="254"/>
      <c r="N358" s="263">
        <f t="shared" ref="N358:T358" si="254">SUM(N359:N361)</f>
        <v>0</v>
      </c>
      <c r="O358" s="236" t="e">
        <f t="shared" si="244"/>
        <v>#DIV/0!</v>
      </c>
      <c r="P358" s="263">
        <f t="shared" si="254"/>
        <v>0</v>
      </c>
      <c r="Q358" s="263">
        <f t="shared" si="254"/>
        <v>0</v>
      </c>
      <c r="R358" s="263">
        <f t="shared" si="254"/>
        <v>0</v>
      </c>
      <c r="S358" s="263">
        <f t="shared" si="254"/>
        <v>0</v>
      </c>
      <c r="T358" s="263">
        <f t="shared" si="254"/>
        <v>0</v>
      </c>
      <c r="U358" s="336">
        <f t="shared" si="219"/>
        <v>0</v>
      </c>
      <c r="V358" s="254"/>
    </row>
    <row r="359" spans="1:22" ht="27" hidden="1" customHeight="1" x14ac:dyDescent="0.25">
      <c r="A359" s="254"/>
      <c r="B359" s="320" t="s">
        <v>455</v>
      </c>
      <c r="C359" s="320" t="s">
        <v>323</v>
      </c>
      <c r="D359" s="321"/>
      <c r="E359" s="641" t="s">
        <v>324</v>
      </c>
      <c r="F359" s="641"/>
      <c r="G359" s="254"/>
      <c r="H359" s="254"/>
      <c r="I359" s="265">
        <v>0</v>
      </c>
      <c r="J359" s="254"/>
      <c r="K359" s="254"/>
      <c r="L359" s="254"/>
      <c r="M359" s="254"/>
      <c r="N359" s="265">
        <v>0</v>
      </c>
      <c r="O359" s="236" t="e">
        <f t="shared" si="244"/>
        <v>#DIV/0!</v>
      </c>
      <c r="P359" s="265">
        <v>0</v>
      </c>
      <c r="Q359" s="265">
        <v>0</v>
      </c>
      <c r="R359" s="265">
        <v>0</v>
      </c>
      <c r="S359" s="265">
        <v>0</v>
      </c>
      <c r="T359" s="265">
        <v>0</v>
      </c>
      <c r="U359" s="336">
        <f t="shared" si="219"/>
        <v>0</v>
      </c>
      <c r="V359" s="254"/>
    </row>
    <row r="360" spans="1:22" ht="27" hidden="1" customHeight="1" x14ac:dyDescent="0.25">
      <c r="A360" s="254"/>
      <c r="B360" s="320" t="s">
        <v>455</v>
      </c>
      <c r="C360" s="320" t="s">
        <v>327</v>
      </c>
      <c r="D360" s="321"/>
      <c r="E360" s="641" t="s">
        <v>328</v>
      </c>
      <c r="F360" s="641"/>
      <c r="G360" s="254"/>
      <c r="H360" s="254"/>
      <c r="I360" s="265">
        <v>0</v>
      </c>
      <c r="J360" s="254"/>
      <c r="K360" s="254"/>
      <c r="L360" s="254"/>
      <c r="M360" s="254"/>
      <c r="N360" s="265">
        <v>0</v>
      </c>
      <c r="O360" s="236" t="e">
        <f t="shared" si="244"/>
        <v>#DIV/0!</v>
      </c>
      <c r="P360" s="265">
        <v>0</v>
      </c>
      <c r="Q360" s="265">
        <v>0</v>
      </c>
      <c r="R360" s="265">
        <v>0</v>
      </c>
      <c r="S360" s="265">
        <v>0</v>
      </c>
      <c r="T360" s="265">
        <v>0</v>
      </c>
      <c r="U360" s="336">
        <f t="shared" si="219"/>
        <v>0</v>
      </c>
      <c r="V360" s="254"/>
    </row>
    <row r="361" spans="1:22" ht="25.5" hidden="1" customHeight="1" x14ac:dyDescent="0.25">
      <c r="A361" s="254"/>
      <c r="B361" s="320" t="s">
        <v>455</v>
      </c>
      <c r="C361" s="320" t="s">
        <v>329</v>
      </c>
      <c r="D361" s="321"/>
      <c r="E361" s="641" t="s">
        <v>330</v>
      </c>
      <c r="F361" s="641"/>
      <c r="G361" s="254"/>
      <c r="H361" s="254"/>
      <c r="I361" s="265">
        <v>0</v>
      </c>
      <c r="J361" s="254"/>
      <c r="K361" s="254"/>
      <c r="L361" s="254"/>
      <c r="M361" s="254"/>
      <c r="N361" s="265">
        <v>0</v>
      </c>
      <c r="O361" s="236" t="e">
        <f t="shared" si="244"/>
        <v>#DIV/0!</v>
      </c>
      <c r="P361" s="265">
        <v>0</v>
      </c>
      <c r="Q361" s="265">
        <v>0</v>
      </c>
      <c r="R361" s="265">
        <v>0</v>
      </c>
      <c r="S361" s="265">
        <v>0</v>
      </c>
      <c r="T361" s="265">
        <v>0</v>
      </c>
      <c r="U361" s="336">
        <f t="shared" si="219"/>
        <v>0</v>
      </c>
      <c r="V361" s="254"/>
    </row>
    <row r="362" spans="1:22" hidden="1" x14ac:dyDescent="0.25">
      <c r="A362" s="254"/>
      <c r="B362" s="639" t="s">
        <v>455</v>
      </c>
      <c r="C362" s="639" t="s">
        <v>331</v>
      </c>
      <c r="D362" s="638"/>
      <c r="E362" s="642" t="s">
        <v>79</v>
      </c>
      <c r="F362" s="642"/>
      <c r="G362" s="254"/>
      <c r="H362" s="254"/>
      <c r="I362" s="263">
        <f t="shared" ref="I362" si="255">SUM(I363)</f>
        <v>0</v>
      </c>
      <c r="J362" s="254"/>
      <c r="K362" s="254"/>
      <c r="L362" s="254"/>
      <c r="M362" s="254"/>
      <c r="N362" s="263">
        <f t="shared" ref="N362:T362" si="256">SUM(N363)</f>
        <v>0</v>
      </c>
      <c r="O362" s="236" t="e">
        <f t="shared" si="244"/>
        <v>#DIV/0!</v>
      </c>
      <c r="P362" s="263">
        <f t="shared" si="256"/>
        <v>0</v>
      </c>
      <c r="Q362" s="263">
        <f t="shared" si="256"/>
        <v>0</v>
      </c>
      <c r="R362" s="263">
        <f t="shared" si="256"/>
        <v>0</v>
      </c>
      <c r="S362" s="263">
        <f t="shared" si="256"/>
        <v>0</v>
      </c>
      <c r="T362" s="263">
        <f t="shared" si="256"/>
        <v>0</v>
      </c>
      <c r="U362" s="336">
        <f t="shared" si="219"/>
        <v>0</v>
      </c>
      <c r="V362" s="254"/>
    </row>
    <row r="363" spans="1:22" ht="25.5" hidden="1" x14ac:dyDescent="0.25">
      <c r="A363" s="254"/>
      <c r="B363" s="320" t="s">
        <v>455</v>
      </c>
      <c r="C363" s="320" t="s">
        <v>428</v>
      </c>
      <c r="D363" s="321"/>
      <c r="E363" s="641" t="s">
        <v>429</v>
      </c>
      <c r="F363" s="641"/>
      <c r="G363" s="254"/>
      <c r="H363" s="254"/>
      <c r="I363" s="265">
        <v>0</v>
      </c>
      <c r="J363" s="254"/>
      <c r="K363" s="254"/>
      <c r="L363" s="254"/>
      <c r="M363" s="254"/>
      <c r="N363" s="265">
        <v>0</v>
      </c>
      <c r="O363" s="236" t="e">
        <f t="shared" si="244"/>
        <v>#DIV/0!</v>
      </c>
      <c r="P363" s="265">
        <v>0</v>
      </c>
      <c r="Q363" s="265">
        <v>0</v>
      </c>
      <c r="R363" s="265">
        <v>0</v>
      </c>
      <c r="S363" s="265">
        <v>0</v>
      </c>
      <c r="T363" s="265">
        <v>0</v>
      </c>
      <c r="U363" s="336">
        <f t="shared" si="219"/>
        <v>0</v>
      </c>
      <c r="V363" s="254"/>
    </row>
    <row r="364" spans="1:22" hidden="1" x14ac:dyDescent="0.25">
      <c r="A364" s="254"/>
      <c r="B364" s="320"/>
      <c r="C364" s="320"/>
      <c r="D364" s="321"/>
      <c r="E364" s="641"/>
      <c r="F364" s="641"/>
      <c r="G364" s="254"/>
      <c r="H364" s="254"/>
      <c r="I364" s="265"/>
      <c r="J364" s="254"/>
      <c r="K364" s="254"/>
      <c r="L364" s="254"/>
      <c r="M364" s="254"/>
      <c r="N364" s="265"/>
      <c r="O364" s="236"/>
      <c r="P364" s="265"/>
      <c r="Q364" s="265"/>
      <c r="R364" s="265"/>
      <c r="S364" s="265"/>
      <c r="T364" s="265"/>
      <c r="U364" s="336">
        <f t="shared" si="219"/>
        <v>0</v>
      </c>
      <c r="V364" s="254"/>
    </row>
    <row r="365" spans="1:22" ht="37.5" customHeight="1" x14ac:dyDescent="0.25">
      <c r="A365" s="254"/>
      <c r="B365" s="635" t="s">
        <v>888</v>
      </c>
      <c r="C365" s="635"/>
      <c r="D365" s="634"/>
      <c r="E365" s="646" t="s">
        <v>889</v>
      </c>
      <c r="F365" s="646" t="s">
        <v>1932</v>
      </c>
      <c r="G365" s="254"/>
      <c r="H365" s="254"/>
      <c r="I365" s="258">
        <f t="shared" ref="I365" si="257">I366</f>
        <v>2590000</v>
      </c>
      <c r="J365" s="254"/>
      <c r="K365" s="254"/>
      <c r="L365" s="254"/>
      <c r="M365" s="254"/>
      <c r="N365" s="258">
        <f t="shared" ref="N365:T365" si="258">N366</f>
        <v>2590000</v>
      </c>
      <c r="O365" s="236">
        <f t="shared" si="244"/>
        <v>100</v>
      </c>
      <c r="P365" s="258">
        <f t="shared" si="258"/>
        <v>2590000</v>
      </c>
      <c r="Q365" s="258">
        <f t="shared" si="258"/>
        <v>0</v>
      </c>
      <c r="R365" s="258">
        <f t="shared" si="258"/>
        <v>0</v>
      </c>
      <c r="S365" s="258">
        <f t="shared" si="258"/>
        <v>0</v>
      </c>
      <c r="T365" s="258">
        <f t="shared" si="258"/>
        <v>0</v>
      </c>
      <c r="U365" s="336">
        <f t="shared" si="219"/>
        <v>0</v>
      </c>
      <c r="V365" s="254"/>
    </row>
    <row r="366" spans="1:22" ht="0.75" hidden="1" customHeight="1" x14ac:dyDescent="0.25">
      <c r="A366" s="254"/>
      <c r="B366" s="635" t="s">
        <v>888</v>
      </c>
      <c r="C366" s="635" t="s">
        <v>320</v>
      </c>
      <c r="D366" s="634"/>
      <c r="E366" s="646" t="s">
        <v>65</v>
      </c>
      <c r="F366" s="646"/>
      <c r="G366" s="254"/>
      <c r="H366" s="254"/>
      <c r="I366" s="258">
        <f t="shared" ref="I366" si="259">I367+I370</f>
        <v>2590000</v>
      </c>
      <c r="J366" s="254"/>
      <c r="K366" s="254"/>
      <c r="L366" s="254"/>
      <c r="M366" s="254"/>
      <c r="N366" s="258">
        <f t="shared" ref="N366:T366" si="260">N367+N370</f>
        <v>2590000</v>
      </c>
      <c r="O366" s="236">
        <f t="shared" si="244"/>
        <v>100</v>
      </c>
      <c r="P366" s="258">
        <f t="shared" si="260"/>
        <v>2590000</v>
      </c>
      <c r="Q366" s="258">
        <f t="shared" si="260"/>
        <v>0</v>
      </c>
      <c r="R366" s="258">
        <f t="shared" si="260"/>
        <v>0</v>
      </c>
      <c r="S366" s="258">
        <f t="shared" si="260"/>
        <v>0</v>
      </c>
      <c r="T366" s="258">
        <f t="shared" si="260"/>
        <v>0</v>
      </c>
      <c r="U366" s="336">
        <f t="shared" si="219"/>
        <v>0</v>
      </c>
      <c r="V366" s="254"/>
    </row>
    <row r="367" spans="1:22" ht="14.25" hidden="1" customHeight="1" x14ac:dyDescent="0.25">
      <c r="A367" s="254"/>
      <c r="B367" s="639" t="s">
        <v>888</v>
      </c>
      <c r="C367" s="639" t="s">
        <v>321</v>
      </c>
      <c r="D367" s="638"/>
      <c r="E367" s="642" t="s">
        <v>322</v>
      </c>
      <c r="F367" s="642"/>
      <c r="G367" s="254"/>
      <c r="H367" s="254"/>
      <c r="I367" s="263">
        <f t="shared" ref="I367" si="261">SUM(I368:I369)</f>
        <v>1240000</v>
      </c>
      <c r="J367" s="254"/>
      <c r="K367" s="254"/>
      <c r="L367" s="254"/>
      <c r="M367" s="254"/>
      <c r="N367" s="263">
        <f t="shared" ref="N367:T367" si="262">SUM(N368:N369)</f>
        <v>1240000</v>
      </c>
      <c r="O367" s="236">
        <f t="shared" si="244"/>
        <v>100</v>
      </c>
      <c r="P367" s="263">
        <f t="shared" si="262"/>
        <v>1240000</v>
      </c>
      <c r="Q367" s="263">
        <f t="shared" si="262"/>
        <v>0</v>
      </c>
      <c r="R367" s="263">
        <f t="shared" si="262"/>
        <v>0</v>
      </c>
      <c r="S367" s="263">
        <f t="shared" si="262"/>
        <v>0</v>
      </c>
      <c r="T367" s="263">
        <f t="shared" si="262"/>
        <v>0</v>
      </c>
      <c r="U367" s="336">
        <f t="shared" si="219"/>
        <v>0</v>
      </c>
      <c r="V367" s="254"/>
    </row>
    <row r="368" spans="1:22" ht="24.75" hidden="1" customHeight="1" x14ac:dyDescent="0.25">
      <c r="A368" s="254"/>
      <c r="B368" s="320" t="s">
        <v>888</v>
      </c>
      <c r="C368" s="320" t="s">
        <v>327</v>
      </c>
      <c r="D368" s="321"/>
      <c r="E368" s="641" t="s">
        <v>328</v>
      </c>
      <c r="F368" s="641"/>
      <c r="G368" s="254"/>
      <c r="H368" s="254"/>
      <c r="I368" s="265">
        <v>0</v>
      </c>
      <c r="J368" s="254"/>
      <c r="K368" s="254"/>
      <c r="L368" s="254"/>
      <c r="M368" s="254"/>
      <c r="N368" s="265">
        <v>0</v>
      </c>
      <c r="O368" s="236" t="e">
        <f t="shared" si="244"/>
        <v>#DIV/0!</v>
      </c>
      <c r="P368" s="265">
        <v>0</v>
      </c>
      <c r="Q368" s="265">
        <v>0</v>
      </c>
      <c r="R368" s="265">
        <v>0</v>
      </c>
      <c r="S368" s="265">
        <v>0</v>
      </c>
      <c r="T368" s="265">
        <v>0</v>
      </c>
      <c r="U368" s="336">
        <f t="shared" si="219"/>
        <v>0</v>
      </c>
      <c r="V368" s="254"/>
    </row>
    <row r="369" spans="1:22" ht="25.5" hidden="1" customHeight="1" x14ac:dyDescent="0.25">
      <c r="A369" s="254"/>
      <c r="B369" s="320" t="s">
        <v>888</v>
      </c>
      <c r="C369" s="320" t="s">
        <v>329</v>
      </c>
      <c r="D369" s="321"/>
      <c r="E369" s="641" t="s">
        <v>330</v>
      </c>
      <c r="F369" s="641"/>
      <c r="G369" s="254"/>
      <c r="H369" s="254"/>
      <c r="I369" s="265">
        <v>1240000</v>
      </c>
      <c r="J369" s="254"/>
      <c r="K369" s="254"/>
      <c r="L369" s="254"/>
      <c r="M369" s="254"/>
      <c r="N369" s="265">
        <v>1240000</v>
      </c>
      <c r="O369" s="236">
        <f t="shared" si="244"/>
        <v>100</v>
      </c>
      <c r="P369" s="265">
        <v>1240000</v>
      </c>
      <c r="Q369" s="265"/>
      <c r="R369" s="265"/>
      <c r="S369" s="265"/>
      <c r="T369" s="265"/>
      <c r="U369" s="336">
        <f t="shared" si="219"/>
        <v>0</v>
      </c>
      <c r="V369" s="254"/>
    </row>
    <row r="370" spans="1:22" hidden="1" x14ac:dyDescent="0.25">
      <c r="A370" s="254"/>
      <c r="B370" s="639" t="s">
        <v>888</v>
      </c>
      <c r="C370" s="639" t="s">
        <v>331</v>
      </c>
      <c r="D370" s="638"/>
      <c r="E370" s="642" t="s">
        <v>79</v>
      </c>
      <c r="F370" s="642"/>
      <c r="G370" s="254"/>
      <c r="H370" s="254"/>
      <c r="I370" s="263">
        <f t="shared" ref="I370" si="263">I371+I372</f>
        <v>1350000</v>
      </c>
      <c r="J370" s="254"/>
      <c r="K370" s="254"/>
      <c r="L370" s="254"/>
      <c r="M370" s="254"/>
      <c r="N370" s="263">
        <f t="shared" ref="N370:T370" si="264">N371+N372</f>
        <v>1350000</v>
      </c>
      <c r="O370" s="236">
        <f t="shared" si="244"/>
        <v>100</v>
      </c>
      <c r="P370" s="263">
        <f t="shared" si="264"/>
        <v>1350000</v>
      </c>
      <c r="Q370" s="263">
        <f t="shared" si="264"/>
        <v>0</v>
      </c>
      <c r="R370" s="263">
        <f t="shared" si="264"/>
        <v>0</v>
      </c>
      <c r="S370" s="263">
        <f t="shared" si="264"/>
        <v>0</v>
      </c>
      <c r="T370" s="263">
        <f t="shared" si="264"/>
        <v>0</v>
      </c>
      <c r="U370" s="336">
        <f t="shared" si="219"/>
        <v>0</v>
      </c>
      <c r="V370" s="254"/>
    </row>
    <row r="371" spans="1:22" ht="25.5" hidden="1" x14ac:dyDescent="0.25">
      <c r="A371" s="254"/>
      <c r="B371" s="320" t="s">
        <v>888</v>
      </c>
      <c r="C371" s="320" t="s">
        <v>428</v>
      </c>
      <c r="D371" s="321"/>
      <c r="E371" s="641" t="s">
        <v>429</v>
      </c>
      <c r="F371" s="641"/>
      <c r="G371" s="254"/>
      <c r="H371" s="254"/>
      <c r="I371" s="265">
        <v>450000</v>
      </c>
      <c r="J371" s="254"/>
      <c r="K371" s="254"/>
      <c r="L371" s="254"/>
      <c r="M371" s="254"/>
      <c r="N371" s="265">
        <v>450000</v>
      </c>
      <c r="O371" s="236">
        <f t="shared" si="244"/>
        <v>100</v>
      </c>
      <c r="P371" s="265">
        <v>450000</v>
      </c>
      <c r="Q371" s="265"/>
      <c r="R371" s="265"/>
      <c r="S371" s="265"/>
      <c r="T371" s="265"/>
      <c r="U371" s="336">
        <f t="shared" si="219"/>
        <v>0</v>
      </c>
      <c r="V371" s="254"/>
    </row>
    <row r="372" spans="1:22" ht="25.5" hidden="1" x14ac:dyDescent="0.25">
      <c r="A372" s="254"/>
      <c r="B372" s="320" t="s">
        <v>888</v>
      </c>
      <c r="C372" s="320" t="s">
        <v>430</v>
      </c>
      <c r="D372" s="321"/>
      <c r="E372" s="641" t="s">
        <v>431</v>
      </c>
      <c r="F372" s="641"/>
      <c r="G372" s="254"/>
      <c r="H372" s="254"/>
      <c r="I372" s="265">
        <v>900000</v>
      </c>
      <c r="J372" s="254"/>
      <c r="K372" s="254"/>
      <c r="L372" s="254"/>
      <c r="M372" s="254"/>
      <c r="N372" s="265">
        <v>900000</v>
      </c>
      <c r="O372" s="236">
        <f t="shared" si="244"/>
        <v>100</v>
      </c>
      <c r="P372" s="265">
        <v>900000</v>
      </c>
      <c r="Q372" s="265"/>
      <c r="R372" s="265"/>
      <c r="S372" s="265"/>
      <c r="T372" s="265"/>
      <c r="U372" s="336">
        <f t="shared" si="219"/>
        <v>0</v>
      </c>
      <c r="V372" s="254"/>
    </row>
    <row r="373" spans="1:22" hidden="1" x14ac:dyDescent="0.25">
      <c r="A373" s="254"/>
      <c r="B373" s="320"/>
      <c r="C373" s="320"/>
      <c r="D373" s="321"/>
      <c r="E373" s="641"/>
      <c r="F373" s="641"/>
      <c r="G373" s="254"/>
      <c r="H373" s="254"/>
      <c r="I373" s="265"/>
      <c r="J373" s="254"/>
      <c r="K373" s="254"/>
      <c r="L373" s="254"/>
      <c r="M373" s="254"/>
      <c r="N373" s="265"/>
      <c r="O373" s="236"/>
      <c r="P373" s="265"/>
      <c r="Q373" s="265"/>
      <c r="R373" s="265"/>
      <c r="S373" s="265"/>
      <c r="T373" s="265"/>
      <c r="U373" s="336">
        <f t="shared" si="219"/>
        <v>0</v>
      </c>
      <c r="V373" s="254"/>
    </row>
    <row r="374" spans="1:22" ht="40.5" customHeight="1" x14ac:dyDescent="0.25">
      <c r="A374" s="254"/>
      <c r="B374" s="635" t="s">
        <v>457</v>
      </c>
      <c r="C374" s="644"/>
      <c r="D374" s="634"/>
      <c r="E374" s="646" t="s">
        <v>458</v>
      </c>
      <c r="F374" s="646" t="s">
        <v>1933</v>
      </c>
      <c r="G374" s="254"/>
      <c r="H374" s="254"/>
      <c r="I374" s="258">
        <f t="shared" ref="I374:I376" si="265">I375</f>
        <v>3042000</v>
      </c>
      <c r="J374" s="254"/>
      <c r="K374" s="254"/>
      <c r="L374" s="254"/>
      <c r="M374" s="254"/>
      <c r="N374" s="258">
        <f t="shared" ref="N374:T376" si="266">N375</f>
        <v>3039000</v>
      </c>
      <c r="O374" s="236">
        <f t="shared" si="244"/>
        <v>99.901380670611445</v>
      </c>
      <c r="P374" s="258">
        <f t="shared" si="266"/>
        <v>3039000</v>
      </c>
      <c r="Q374" s="258">
        <f t="shared" si="266"/>
        <v>0</v>
      </c>
      <c r="R374" s="258">
        <f t="shared" si="266"/>
        <v>0</v>
      </c>
      <c r="S374" s="258">
        <f t="shared" si="266"/>
        <v>0</v>
      </c>
      <c r="T374" s="258">
        <f t="shared" si="266"/>
        <v>0</v>
      </c>
      <c r="U374" s="336">
        <f t="shared" si="219"/>
        <v>3000</v>
      </c>
      <c r="V374" s="254"/>
    </row>
    <row r="375" spans="1:22" hidden="1" x14ac:dyDescent="0.25">
      <c r="A375" s="254"/>
      <c r="B375" s="635" t="s">
        <v>457</v>
      </c>
      <c r="C375" s="635" t="s">
        <v>320</v>
      </c>
      <c r="D375" s="634"/>
      <c r="E375" s="646" t="s">
        <v>65</v>
      </c>
      <c r="F375" s="646"/>
      <c r="G375" s="254"/>
      <c r="H375" s="254"/>
      <c r="I375" s="258">
        <f t="shared" si="265"/>
        <v>3042000</v>
      </c>
      <c r="J375" s="254"/>
      <c r="K375" s="254"/>
      <c r="L375" s="254"/>
      <c r="M375" s="254"/>
      <c r="N375" s="258">
        <f t="shared" si="266"/>
        <v>3039000</v>
      </c>
      <c r="O375" s="236">
        <f t="shared" si="244"/>
        <v>99.901380670611445</v>
      </c>
      <c r="P375" s="258">
        <f t="shared" si="266"/>
        <v>3039000</v>
      </c>
      <c r="Q375" s="258">
        <f t="shared" si="266"/>
        <v>0</v>
      </c>
      <c r="R375" s="258">
        <f t="shared" si="266"/>
        <v>0</v>
      </c>
      <c r="S375" s="258">
        <f t="shared" si="266"/>
        <v>0</v>
      </c>
      <c r="T375" s="258">
        <f t="shared" si="266"/>
        <v>0</v>
      </c>
      <c r="U375" s="336">
        <f t="shared" si="219"/>
        <v>3000</v>
      </c>
      <c r="V375" s="254"/>
    </row>
    <row r="376" spans="1:22" hidden="1" x14ac:dyDescent="0.25">
      <c r="A376" s="254"/>
      <c r="B376" s="639" t="s">
        <v>457</v>
      </c>
      <c r="C376" s="639" t="s">
        <v>370</v>
      </c>
      <c r="D376" s="638"/>
      <c r="E376" s="642" t="s">
        <v>77</v>
      </c>
      <c r="F376" s="642"/>
      <c r="G376" s="254"/>
      <c r="H376" s="254"/>
      <c r="I376" s="263">
        <f t="shared" si="265"/>
        <v>3042000</v>
      </c>
      <c r="J376" s="254"/>
      <c r="K376" s="254"/>
      <c r="L376" s="254"/>
      <c r="M376" s="254"/>
      <c r="N376" s="263">
        <f t="shared" si="266"/>
        <v>3039000</v>
      </c>
      <c r="O376" s="236">
        <f t="shared" si="244"/>
        <v>99.901380670611445</v>
      </c>
      <c r="P376" s="263">
        <f t="shared" si="266"/>
        <v>3039000</v>
      </c>
      <c r="Q376" s="263">
        <f t="shared" si="266"/>
        <v>0</v>
      </c>
      <c r="R376" s="263">
        <f t="shared" si="266"/>
        <v>0</v>
      </c>
      <c r="S376" s="263">
        <f t="shared" si="266"/>
        <v>0</v>
      </c>
      <c r="T376" s="263">
        <f t="shared" si="266"/>
        <v>0</v>
      </c>
      <c r="U376" s="336">
        <f t="shared" si="219"/>
        <v>3000</v>
      </c>
      <c r="V376" s="254"/>
    </row>
    <row r="377" spans="1:22" hidden="1" x14ac:dyDescent="0.25">
      <c r="A377" s="254"/>
      <c r="B377" s="320" t="s">
        <v>457</v>
      </c>
      <c r="C377" s="320" t="s">
        <v>890</v>
      </c>
      <c r="D377" s="321"/>
      <c r="E377" s="322" t="s">
        <v>891</v>
      </c>
      <c r="F377" s="322"/>
      <c r="G377" s="254"/>
      <c r="H377" s="254"/>
      <c r="I377" s="265">
        <v>3042000</v>
      </c>
      <c r="J377" s="254"/>
      <c r="K377" s="254"/>
      <c r="L377" s="254"/>
      <c r="M377" s="254"/>
      <c r="N377" s="265">
        <v>3039000</v>
      </c>
      <c r="O377" s="236">
        <f t="shared" si="244"/>
        <v>99.901380670611445</v>
      </c>
      <c r="P377" s="265">
        <f>N377</f>
        <v>3039000</v>
      </c>
      <c r="Q377" s="265"/>
      <c r="R377" s="265"/>
      <c r="S377" s="265"/>
      <c r="T377" s="265"/>
      <c r="U377" s="336">
        <f t="shared" si="219"/>
        <v>3000</v>
      </c>
      <c r="V377" s="254"/>
    </row>
    <row r="378" spans="1:22" hidden="1" x14ac:dyDescent="0.25">
      <c r="A378" s="254"/>
      <c r="B378" s="320"/>
      <c r="C378" s="320"/>
      <c r="D378" s="321"/>
      <c r="E378" s="322"/>
      <c r="F378" s="322"/>
      <c r="G378" s="254"/>
      <c r="H378" s="254"/>
      <c r="I378" s="265"/>
      <c r="J378" s="254"/>
      <c r="K378" s="254"/>
      <c r="L378" s="254"/>
      <c r="M378" s="254"/>
      <c r="N378" s="265"/>
      <c r="O378" s="236"/>
      <c r="P378" s="265"/>
      <c r="Q378" s="265"/>
      <c r="R378" s="265"/>
      <c r="S378" s="265"/>
      <c r="T378" s="265"/>
      <c r="U378" s="336">
        <f t="shared" si="219"/>
        <v>0</v>
      </c>
      <c r="V378" s="254"/>
    </row>
    <row r="379" spans="1:22" ht="22.5" x14ac:dyDescent="0.25">
      <c r="A379" s="254"/>
      <c r="B379" s="635" t="s">
        <v>459</v>
      </c>
      <c r="C379" s="644"/>
      <c r="D379" s="634"/>
      <c r="E379" s="646" t="s">
        <v>460</v>
      </c>
      <c r="F379" s="646" t="s">
        <v>1934</v>
      </c>
      <c r="G379" s="254"/>
      <c r="H379" s="254"/>
      <c r="I379" s="258">
        <f t="shared" ref="I379:I380" si="267">I380</f>
        <v>6480000</v>
      </c>
      <c r="J379" s="254"/>
      <c r="K379" s="254"/>
      <c r="L379" s="254"/>
      <c r="M379" s="254"/>
      <c r="N379" s="258">
        <f t="shared" ref="N379:T380" si="268">N380</f>
        <v>6480000</v>
      </c>
      <c r="O379" s="236">
        <f t="shared" si="244"/>
        <v>100</v>
      </c>
      <c r="P379" s="258">
        <f t="shared" si="268"/>
        <v>6480000</v>
      </c>
      <c r="Q379" s="258">
        <f t="shared" si="268"/>
        <v>0</v>
      </c>
      <c r="R379" s="258">
        <f t="shared" si="268"/>
        <v>0</v>
      </c>
      <c r="S379" s="258">
        <f t="shared" si="268"/>
        <v>0</v>
      </c>
      <c r="T379" s="258">
        <f t="shared" si="268"/>
        <v>0</v>
      </c>
      <c r="U379" s="336">
        <f t="shared" ref="U379:U442" si="269">I379-N379</f>
        <v>0</v>
      </c>
      <c r="V379" s="254"/>
    </row>
    <row r="380" spans="1:22" hidden="1" x14ac:dyDescent="0.25">
      <c r="A380" s="254"/>
      <c r="B380" s="635" t="s">
        <v>459</v>
      </c>
      <c r="C380" s="635" t="s">
        <v>320</v>
      </c>
      <c r="D380" s="634"/>
      <c r="E380" s="646" t="s">
        <v>65</v>
      </c>
      <c r="F380" s="646"/>
      <c r="G380" s="254"/>
      <c r="H380" s="254"/>
      <c r="I380" s="258">
        <f t="shared" si="267"/>
        <v>6480000</v>
      </c>
      <c r="J380" s="254"/>
      <c r="K380" s="254"/>
      <c r="L380" s="254"/>
      <c r="M380" s="254"/>
      <c r="N380" s="258">
        <f t="shared" si="268"/>
        <v>6480000</v>
      </c>
      <c r="O380" s="236">
        <f t="shared" si="244"/>
        <v>100</v>
      </c>
      <c r="P380" s="258">
        <f t="shared" si="268"/>
        <v>6480000</v>
      </c>
      <c r="Q380" s="258">
        <f t="shared" si="268"/>
        <v>0</v>
      </c>
      <c r="R380" s="258">
        <f t="shared" si="268"/>
        <v>0</v>
      </c>
      <c r="S380" s="258">
        <f t="shared" si="268"/>
        <v>0</v>
      </c>
      <c r="T380" s="258">
        <f t="shared" si="268"/>
        <v>0</v>
      </c>
      <c r="U380" s="336">
        <f t="shared" si="269"/>
        <v>0</v>
      </c>
      <c r="V380" s="254"/>
    </row>
    <row r="381" spans="1:22" ht="25.5" hidden="1" x14ac:dyDescent="0.25">
      <c r="A381" s="254"/>
      <c r="B381" s="639" t="s">
        <v>459</v>
      </c>
      <c r="C381" s="639" t="s">
        <v>412</v>
      </c>
      <c r="D381" s="638"/>
      <c r="E381" s="642" t="s">
        <v>413</v>
      </c>
      <c r="F381" s="642"/>
      <c r="G381" s="254"/>
      <c r="H381" s="254"/>
      <c r="I381" s="263">
        <f t="shared" ref="I381" si="270">SUM(I382)</f>
        <v>6480000</v>
      </c>
      <c r="J381" s="254"/>
      <c r="K381" s="254"/>
      <c r="L381" s="254"/>
      <c r="M381" s="254"/>
      <c r="N381" s="263">
        <f t="shared" ref="N381:T381" si="271">SUM(N382)</f>
        <v>6480000</v>
      </c>
      <c r="O381" s="236">
        <f t="shared" si="244"/>
        <v>100</v>
      </c>
      <c r="P381" s="263">
        <f t="shared" si="271"/>
        <v>6480000</v>
      </c>
      <c r="Q381" s="263">
        <f t="shared" si="271"/>
        <v>0</v>
      </c>
      <c r="R381" s="263">
        <f t="shared" si="271"/>
        <v>0</v>
      </c>
      <c r="S381" s="263">
        <f t="shared" si="271"/>
        <v>0</v>
      </c>
      <c r="T381" s="263">
        <f t="shared" si="271"/>
        <v>0</v>
      </c>
      <c r="U381" s="336">
        <f t="shared" si="269"/>
        <v>0</v>
      </c>
      <c r="V381" s="254"/>
    </row>
    <row r="382" spans="1:22" ht="25.5" hidden="1" x14ac:dyDescent="0.25">
      <c r="A382" s="254"/>
      <c r="B382" s="320" t="s">
        <v>459</v>
      </c>
      <c r="C382" s="320" t="s">
        <v>414</v>
      </c>
      <c r="D382" s="321"/>
      <c r="E382" s="641" t="s">
        <v>415</v>
      </c>
      <c r="F382" s="641"/>
      <c r="G382" s="254"/>
      <c r="H382" s="254"/>
      <c r="I382" s="265">
        <v>6480000</v>
      </c>
      <c r="J382" s="254"/>
      <c r="K382" s="254"/>
      <c r="L382" s="254"/>
      <c r="M382" s="254"/>
      <c r="N382" s="265">
        <v>6480000</v>
      </c>
      <c r="O382" s="236">
        <f t="shared" si="244"/>
        <v>100</v>
      </c>
      <c r="P382" s="265">
        <v>6480000</v>
      </c>
      <c r="Q382" s="265"/>
      <c r="R382" s="265"/>
      <c r="S382" s="265"/>
      <c r="T382" s="265"/>
      <c r="U382" s="336">
        <f t="shared" si="269"/>
        <v>0</v>
      </c>
      <c r="V382" s="254"/>
    </row>
    <row r="383" spans="1:22" hidden="1" x14ac:dyDescent="0.25">
      <c r="A383" s="254"/>
      <c r="B383" s="320"/>
      <c r="C383" s="320"/>
      <c r="D383" s="321"/>
      <c r="E383" s="641"/>
      <c r="F383" s="641"/>
      <c r="G383" s="254"/>
      <c r="H383" s="254"/>
      <c r="I383" s="265"/>
      <c r="J383" s="254"/>
      <c r="K383" s="254"/>
      <c r="L383" s="254"/>
      <c r="M383" s="254"/>
      <c r="N383" s="265"/>
      <c r="O383" s="236"/>
      <c r="P383" s="265"/>
      <c r="Q383" s="265"/>
      <c r="R383" s="265"/>
      <c r="S383" s="265"/>
      <c r="T383" s="265"/>
      <c r="U383" s="336">
        <f t="shared" si="269"/>
        <v>0</v>
      </c>
      <c r="V383" s="254"/>
    </row>
    <row r="384" spans="1:22" ht="37.5" customHeight="1" x14ac:dyDescent="0.25">
      <c r="A384" s="254"/>
      <c r="B384" s="635" t="s">
        <v>461</v>
      </c>
      <c r="C384" s="644"/>
      <c r="D384" s="634"/>
      <c r="E384" s="646" t="s">
        <v>462</v>
      </c>
      <c r="F384" s="646" t="s">
        <v>1935</v>
      </c>
      <c r="G384" s="254"/>
      <c r="H384" s="254"/>
      <c r="I384" s="258">
        <f t="shared" ref="I384" si="272">I385</f>
        <v>19947500</v>
      </c>
      <c r="J384" s="254"/>
      <c r="K384" s="254"/>
      <c r="L384" s="254"/>
      <c r="M384" s="254"/>
      <c r="N384" s="258">
        <f t="shared" ref="N384:T384" si="273">N385</f>
        <v>19947500</v>
      </c>
      <c r="O384" s="236">
        <f t="shared" si="244"/>
        <v>100</v>
      </c>
      <c r="P384" s="258">
        <f t="shared" si="273"/>
        <v>19947500</v>
      </c>
      <c r="Q384" s="258">
        <f t="shared" si="273"/>
        <v>0</v>
      </c>
      <c r="R384" s="258">
        <f t="shared" si="273"/>
        <v>0</v>
      </c>
      <c r="S384" s="258">
        <f t="shared" si="273"/>
        <v>0</v>
      </c>
      <c r="T384" s="258">
        <f t="shared" si="273"/>
        <v>0</v>
      </c>
      <c r="U384" s="336">
        <f t="shared" si="269"/>
        <v>0</v>
      </c>
      <c r="V384" s="254"/>
    </row>
    <row r="385" spans="1:22" ht="1.5" hidden="1" customHeight="1" x14ac:dyDescent="0.25">
      <c r="A385" s="254"/>
      <c r="B385" s="635" t="s">
        <v>461</v>
      </c>
      <c r="C385" s="635" t="s">
        <v>320</v>
      </c>
      <c r="D385" s="634"/>
      <c r="E385" s="646" t="s">
        <v>65</v>
      </c>
      <c r="F385" s="646"/>
      <c r="G385" s="254"/>
      <c r="H385" s="254"/>
      <c r="I385" s="258">
        <f t="shared" ref="I385" si="274">I386+I390</f>
        <v>19947500</v>
      </c>
      <c r="J385" s="254"/>
      <c r="K385" s="254"/>
      <c r="L385" s="254"/>
      <c r="M385" s="254"/>
      <c r="N385" s="258">
        <f t="shared" ref="N385:T385" si="275">N386+N390</f>
        <v>19947500</v>
      </c>
      <c r="O385" s="236">
        <f t="shared" si="244"/>
        <v>100</v>
      </c>
      <c r="P385" s="258">
        <f t="shared" si="275"/>
        <v>19947500</v>
      </c>
      <c r="Q385" s="258">
        <f t="shared" si="275"/>
        <v>0</v>
      </c>
      <c r="R385" s="258">
        <f t="shared" si="275"/>
        <v>0</v>
      </c>
      <c r="S385" s="258">
        <f t="shared" si="275"/>
        <v>0</v>
      </c>
      <c r="T385" s="258">
        <f t="shared" si="275"/>
        <v>0</v>
      </c>
      <c r="U385" s="336">
        <f t="shared" si="269"/>
        <v>0</v>
      </c>
      <c r="V385" s="254"/>
    </row>
    <row r="386" spans="1:22" hidden="1" x14ac:dyDescent="0.25">
      <c r="A386" s="254"/>
      <c r="B386" s="639" t="s">
        <v>461</v>
      </c>
      <c r="C386" s="639" t="s">
        <v>321</v>
      </c>
      <c r="D386" s="638"/>
      <c r="E386" s="642" t="s">
        <v>322</v>
      </c>
      <c r="F386" s="642"/>
      <c r="G386" s="254"/>
      <c r="H386" s="254"/>
      <c r="I386" s="263">
        <f t="shared" ref="I386" si="276">SUM(I387:I389)</f>
        <v>3567500</v>
      </c>
      <c r="J386" s="254"/>
      <c r="K386" s="254"/>
      <c r="L386" s="254"/>
      <c r="M386" s="254"/>
      <c r="N386" s="263">
        <f t="shared" ref="N386:T386" si="277">SUM(N387:N389)</f>
        <v>3567500</v>
      </c>
      <c r="O386" s="236">
        <f t="shared" si="244"/>
        <v>100</v>
      </c>
      <c r="P386" s="263">
        <f t="shared" si="277"/>
        <v>3567500</v>
      </c>
      <c r="Q386" s="263">
        <f t="shared" si="277"/>
        <v>0</v>
      </c>
      <c r="R386" s="263">
        <f t="shared" si="277"/>
        <v>0</v>
      </c>
      <c r="S386" s="263">
        <f t="shared" si="277"/>
        <v>0</v>
      </c>
      <c r="T386" s="263">
        <f t="shared" si="277"/>
        <v>0</v>
      </c>
      <c r="U386" s="336">
        <f t="shared" si="269"/>
        <v>0</v>
      </c>
      <c r="V386" s="254"/>
    </row>
    <row r="387" spans="1:22" ht="18.75" hidden="1" customHeight="1" x14ac:dyDescent="0.25">
      <c r="A387" s="254"/>
      <c r="B387" s="320" t="s">
        <v>461</v>
      </c>
      <c r="C387" s="320" t="s">
        <v>323</v>
      </c>
      <c r="D387" s="321"/>
      <c r="E387" s="641" t="s">
        <v>324</v>
      </c>
      <c r="F387" s="641"/>
      <c r="G387" s="254"/>
      <c r="H387" s="254"/>
      <c r="I387" s="265">
        <v>100000</v>
      </c>
      <c r="J387" s="254"/>
      <c r="K387" s="254"/>
      <c r="L387" s="254"/>
      <c r="M387" s="254"/>
      <c r="N387" s="265">
        <v>100000</v>
      </c>
      <c r="O387" s="236">
        <f t="shared" si="244"/>
        <v>100</v>
      </c>
      <c r="P387" s="265">
        <v>100000</v>
      </c>
      <c r="Q387" s="265"/>
      <c r="R387" s="265"/>
      <c r="S387" s="265"/>
      <c r="T387" s="265"/>
      <c r="U387" s="336">
        <f t="shared" si="269"/>
        <v>0</v>
      </c>
      <c r="V387" s="254"/>
    </row>
    <row r="388" spans="1:22" ht="18.75" hidden="1" customHeight="1" x14ac:dyDescent="0.25">
      <c r="A388" s="254"/>
      <c r="B388" s="320" t="s">
        <v>461</v>
      </c>
      <c r="C388" s="320" t="s">
        <v>327</v>
      </c>
      <c r="D388" s="321"/>
      <c r="E388" s="641" t="s">
        <v>328</v>
      </c>
      <c r="F388" s="641"/>
      <c r="G388" s="254"/>
      <c r="H388" s="254"/>
      <c r="I388" s="265">
        <v>250000</v>
      </c>
      <c r="J388" s="254"/>
      <c r="K388" s="254"/>
      <c r="L388" s="254"/>
      <c r="M388" s="254"/>
      <c r="N388" s="265">
        <v>250000</v>
      </c>
      <c r="O388" s="236">
        <f t="shared" si="244"/>
        <v>100</v>
      </c>
      <c r="P388" s="265">
        <v>250000</v>
      </c>
      <c r="Q388" s="265"/>
      <c r="R388" s="265"/>
      <c r="S388" s="265"/>
      <c r="T388" s="265"/>
      <c r="U388" s="336">
        <f t="shared" si="269"/>
        <v>0</v>
      </c>
      <c r="V388" s="254"/>
    </row>
    <row r="389" spans="1:22" ht="21" hidden="1" customHeight="1" x14ac:dyDescent="0.25">
      <c r="A389" s="254"/>
      <c r="B389" s="320" t="s">
        <v>461</v>
      </c>
      <c r="C389" s="320" t="s">
        <v>329</v>
      </c>
      <c r="D389" s="321"/>
      <c r="E389" s="641" t="s">
        <v>330</v>
      </c>
      <c r="F389" s="641"/>
      <c r="G389" s="254"/>
      <c r="H389" s="254"/>
      <c r="I389" s="265">
        <v>3217500</v>
      </c>
      <c r="J389" s="254"/>
      <c r="K389" s="254"/>
      <c r="L389" s="254"/>
      <c r="M389" s="254"/>
      <c r="N389" s="265">
        <v>3217500</v>
      </c>
      <c r="O389" s="236">
        <f t="shared" si="244"/>
        <v>100</v>
      </c>
      <c r="P389" s="265">
        <v>3217500</v>
      </c>
      <c r="Q389" s="265"/>
      <c r="R389" s="265"/>
      <c r="S389" s="265"/>
      <c r="T389" s="265"/>
      <c r="U389" s="336">
        <f t="shared" si="269"/>
        <v>0</v>
      </c>
      <c r="V389" s="254"/>
    </row>
    <row r="390" spans="1:22" hidden="1" x14ac:dyDescent="0.25">
      <c r="A390" s="254"/>
      <c r="B390" s="639" t="s">
        <v>461</v>
      </c>
      <c r="C390" s="639" t="s">
        <v>331</v>
      </c>
      <c r="D390" s="638"/>
      <c r="E390" s="640" t="s">
        <v>79</v>
      </c>
      <c r="F390" s="640"/>
      <c r="G390" s="254"/>
      <c r="H390" s="254"/>
      <c r="I390" s="263">
        <f t="shared" ref="I390" si="278">SUM(I391)</f>
        <v>16380000</v>
      </c>
      <c r="J390" s="254"/>
      <c r="K390" s="254"/>
      <c r="L390" s="254"/>
      <c r="M390" s="254"/>
      <c r="N390" s="263">
        <f t="shared" ref="N390:T390" si="279">SUM(N391)</f>
        <v>16380000</v>
      </c>
      <c r="O390" s="236">
        <f t="shared" si="244"/>
        <v>100</v>
      </c>
      <c r="P390" s="263">
        <f t="shared" si="279"/>
        <v>16380000</v>
      </c>
      <c r="Q390" s="263">
        <f t="shared" si="279"/>
        <v>0</v>
      </c>
      <c r="R390" s="263">
        <f t="shared" si="279"/>
        <v>0</v>
      </c>
      <c r="S390" s="263">
        <f t="shared" si="279"/>
        <v>0</v>
      </c>
      <c r="T390" s="263">
        <f t="shared" si="279"/>
        <v>0</v>
      </c>
      <c r="U390" s="336">
        <f t="shared" si="269"/>
        <v>0</v>
      </c>
      <c r="V390" s="254"/>
    </row>
    <row r="391" spans="1:22" hidden="1" x14ac:dyDescent="0.25">
      <c r="A391" s="254"/>
      <c r="B391" s="320" t="s">
        <v>461</v>
      </c>
      <c r="C391" s="320" t="s">
        <v>358</v>
      </c>
      <c r="D391" s="321"/>
      <c r="E391" s="322" t="s">
        <v>359</v>
      </c>
      <c r="F391" s="322"/>
      <c r="G391" s="254"/>
      <c r="H391" s="254"/>
      <c r="I391" s="265">
        <v>16380000</v>
      </c>
      <c r="J391" s="254"/>
      <c r="K391" s="254"/>
      <c r="L391" s="254"/>
      <c r="M391" s="254"/>
      <c r="N391" s="265">
        <v>16380000</v>
      </c>
      <c r="O391" s="236">
        <f t="shared" si="244"/>
        <v>100</v>
      </c>
      <c r="P391" s="265">
        <v>16380000</v>
      </c>
      <c r="Q391" s="265"/>
      <c r="R391" s="265"/>
      <c r="S391" s="265"/>
      <c r="T391" s="265"/>
      <c r="U391" s="336">
        <f t="shared" si="269"/>
        <v>0</v>
      </c>
      <c r="V391" s="254"/>
    </row>
    <row r="392" spans="1:22" ht="30" hidden="1" customHeight="1" x14ac:dyDescent="0.25">
      <c r="A392" s="254"/>
      <c r="B392" s="320"/>
      <c r="C392" s="320"/>
      <c r="D392" s="321"/>
      <c r="E392" s="322"/>
      <c r="F392" s="322"/>
      <c r="G392" s="254"/>
      <c r="H392" s="254"/>
      <c r="I392" s="265"/>
      <c r="J392" s="254"/>
      <c r="K392" s="254"/>
      <c r="L392" s="254"/>
      <c r="M392" s="254"/>
      <c r="N392" s="265"/>
      <c r="O392" s="236"/>
      <c r="P392" s="265"/>
      <c r="Q392" s="265"/>
      <c r="R392" s="265"/>
      <c r="S392" s="265"/>
      <c r="T392" s="265"/>
      <c r="U392" s="336">
        <f t="shared" si="269"/>
        <v>0</v>
      </c>
      <c r="V392" s="254"/>
    </row>
    <row r="393" spans="1:22" ht="15.75" customHeight="1" x14ac:dyDescent="0.25">
      <c r="A393" s="254"/>
      <c r="B393" s="635" t="s">
        <v>463</v>
      </c>
      <c r="C393" s="644"/>
      <c r="D393" s="636" t="s">
        <v>98</v>
      </c>
      <c r="E393" s="634"/>
      <c r="F393" s="634"/>
      <c r="G393" s="254"/>
      <c r="H393" s="254"/>
      <c r="I393" s="258">
        <f>I394+I407</f>
        <v>213000000</v>
      </c>
      <c r="J393" s="254"/>
      <c r="K393" s="254"/>
      <c r="L393" s="254"/>
      <c r="M393" s="254"/>
      <c r="N393" s="258">
        <f>N394+N407</f>
        <v>212946050</v>
      </c>
      <c r="O393" s="236">
        <f t="shared" si="244"/>
        <v>99.974671361502345</v>
      </c>
      <c r="P393" s="258">
        <f t="shared" ref="P393:T393" si="280">P394+P407</f>
        <v>0</v>
      </c>
      <c r="Q393" s="258">
        <f t="shared" si="280"/>
        <v>0</v>
      </c>
      <c r="R393" s="258">
        <f t="shared" si="280"/>
        <v>0</v>
      </c>
      <c r="S393" s="258">
        <f t="shared" si="280"/>
        <v>0</v>
      </c>
      <c r="T393" s="258">
        <f t="shared" si="280"/>
        <v>212946050</v>
      </c>
      <c r="U393" s="336">
        <f t="shared" si="269"/>
        <v>53950</v>
      </c>
      <c r="V393" s="254"/>
    </row>
    <row r="394" spans="1:22" ht="22.5" hidden="1" x14ac:dyDescent="0.25">
      <c r="A394" s="254"/>
      <c r="B394" s="635" t="s">
        <v>464</v>
      </c>
      <c r="C394" s="644"/>
      <c r="D394" s="634"/>
      <c r="E394" s="646" t="s">
        <v>465</v>
      </c>
      <c r="F394" s="646"/>
      <c r="G394" s="254"/>
      <c r="H394" s="254"/>
      <c r="I394" s="258">
        <f t="shared" ref="I394" si="281">I395+I401</f>
        <v>0</v>
      </c>
      <c r="J394" s="254"/>
      <c r="K394" s="254"/>
      <c r="L394" s="254"/>
      <c r="M394" s="254"/>
      <c r="N394" s="258">
        <f t="shared" ref="N394:T394" si="282">N395+N401</f>
        <v>0</v>
      </c>
      <c r="O394" s="236" t="e">
        <f t="shared" si="244"/>
        <v>#DIV/0!</v>
      </c>
      <c r="P394" s="258">
        <f t="shared" si="282"/>
        <v>0</v>
      </c>
      <c r="Q394" s="258">
        <f t="shared" si="282"/>
        <v>0</v>
      </c>
      <c r="R394" s="258">
        <f t="shared" si="282"/>
        <v>0</v>
      </c>
      <c r="S394" s="258">
        <f t="shared" si="282"/>
        <v>0</v>
      </c>
      <c r="T394" s="258">
        <f t="shared" si="282"/>
        <v>0</v>
      </c>
      <c r="U394" s="336">
        <f t="shared" si="269"/>
        <v>0</v>
      </c>
      <c r="V394" s="254"/>
    </row>
    <row r="395" spans="1:22" hidden="1" x14ac:dyDescent="0.25">
      <c r="A395" s="254"/>
      <c r="B395" s="635" t="s">
        <v>464</v>
      </c>
      <c r="C395" s="635" t="s">
        <v>320</v>
      </c>
      <c r="D395" s="634"/>
      <c r="E395" s="646" t="s">
        <v>65</v>
      </c>
      <c r="F395" s="646"/>
      <c r="G395" s="254"/>
      <c r="H395" s="254"/>
      <c r="I395" s="258">
        <f t="shared" ref="I395" si="283">I396</f>
        <v>0</v>
      </c>
      <c r="J395" s="254"/>
      <c r="K395" s="254"/>
      <c r="L395" s="254"/>
      <c r="M395" s="254"/>
      <c r="N395" s="258">
        <f t="shared" ref="N395:T395" si="284">N396</f>
        <v>0</v>
      </c>
      <c r="O395" s="236" t="e">
        <f t="shared" si="244"/>
        <v>#DIV/0!</v>
      </c>
      <c r="P395" s="258">
        <f t="shared" si="284"/>
        <v>0</v>
      </c>
      <c r="Q395" s="258">
        <f t="shared" si="284"/>
        <v>0</v>
      </c>
      <c r="R395" s="258">
        <f t="shared" si="284"/>
        <v>0</v>
      </c>
      <c r="S395" s="258">
        <f t="shared" si="284"/>
        <v>0</v>
      </c>
      <c r="T395" s="258">
        <f t="shared" si="284"/>
        <v>0</v>
      </c>
      <c r="U395" s="336">
        <f t="shared" si="269"/>
        <v>0</v>
      </c>
      <c r="V395" s="254"/>
    </row>
    <row r="396" spans="1:22" hidden="1" x14ac:dyDescent="0.25">
      <c r="A396" s="254"/>
      <c r="B396" s="639" t="s">
        <v>464</v>
      </c>
      <c r="C396" s="639" t="s">
        <v>321</v>
      </c>
      <c r="D396" s="638"/>
      <c r="E396" s="642" t="s">
        <v>322</v>
      </c>
      <c r="F396" s="642"/>
      <c r="G396" s="254"/>
      <c r="H396" s="254"/>
      <c r="I396" s="263">
        <f t="shared" ref="I396" si="285">SUM(I397:I400)</f>
        <v>0</v>
      </c>
      <c r="J396" s="254"/>
      <c r="K396" s="254"/>
      <c r="L396" s="254"/>
      <c r="M396" s="254"/>
      <c r="N396" s="263">
        <f t="shared" ref="N396:T396" si="286">SUM(N397:N400)</f>
        <v>0</v>
      </c>
      <c r="O396" s="236" t="e">
        <f t="shared" si="244"/>
        <v>#DIV/0!</v>
      </c>
      <c r="P396" s="263">
        <f t="shared" si="286"/>
        <v>0</v>
      </c>
      <c r="Q396" s="263">
        <f t="shared" si="286"/>
        <v>0</v>
      </c>
      <c r="R396" s="263">
        <f t="shared" si="286"/>
        <v>0</v>
      </c>
      <c r="S396" s="263">
        <f t="shared" si="286"/>
        <v>0</v>
      </c>
      <c r="T396" s="263">
        <f t="shared" si="286"/>
        <v>0</v>
      </c>
      <c r="U396" s="336">
        <f t="shared" si="269"/>
        <v>0</v>
      </c>
      <c r="V396" s="254"/>
    </row>
    <row r="397" spans="1:22" hidden="1" x14ac:dyDescent="0.25">
      <c r="A397" s="254"/>
      <c r="B397" s="320" t="s">
        <v>464</v>
      </c>
      <c r="C397" s="320" t="s">
        <v>323</v>
      </c>
      <c r="D397" s="321"/>
      <c r="E397" s="641" t="s">
        <v>324</v>
      </c>
      <c r="F397" s="641"/>
      <c r="G397" s="254"/>
      <c r="H397" s="254"/>
      <c r="I397" s="265">
        <v>0</v>
      </c>
      <c r="J397" s="254"/>
      <c r="K397" s="254"/>
      <c r="L397" s="254"/>
      <c r="M397" s="254"/>
      <c r="N397" s="265">
        <v>0</v>
      </c>
      <c r="O397" s="236" t="e">
        <f t="shared" si="244"/>
        <v>#DIV/0!</v>
      </c>
      <c r="P397" s="265">
        <v>0</v>
      </c>
      <c r="Q397" s="265">
        <v>0</v>
      </c>
      <c r="R397" s="265">
        <v>0</v>
      </c>
      <c r="S397" s="265">
        <v>0</v>
      </c>
      <c r="T397" s="265">
        <v>0</v>
      </c>
      <c r="U397" s="336">
        <f t="shared" si="269"/>
        <v>0</v>
      </c>
      <c r="V397" s="254"/>
    </row>
    <row r="398" spans="1:22" hidden="1" x14ac:dyDescent="0.25">
      <c r="A398" s="254"/>
      <c r="B398" s="320" t="s">
        <v>464</v>
      </c>
      <c r="C398" s="320" t="s">
        <v>327</v>
      </c>
      <c r="D398" s="321"/>
      <c r="E398" s="641" t="s">
        <v>328</v>
      </c>
      <c r="F398" s="641"/>
      <c r="G398" s="254"/>
      <c r="H398" s="254"/>
      <c r="I398" s="265">
        <v>0</v>
      </c>
      <c r="J398" s="254"/>
      <c r="K398" s="254"/>
      <c r="L398" s="254"/>
      <c r="M398" s="254"/>
      <c r="N398" s="265">
        <v>0</v>
      </c>
      <c r="O398" s="236" t="e">
        <f t="shared" si="244"/>
        <v>#DIV/0!</v>
      </c>
      <c r="P398" s="265">
        <v>0</v>
      </c>
      <c r="Q398" s="265">
        <v>0</v>
      </c>
      <c r="R398" s="265">
        <v>0</v>
      </c>
      <c r="S398" s="265">
        <v>0</v>
      </c>
      <c r="T398" s="265">
        <v>0</v>
      </c>
      <c r="U398" s="336">
        <f t="shared" si="269"/>
        <v>0</v>
      </c>
      <c r="V398" s="254"/>
    </row>
    <row r="399" spans="1:22" hidden="1" x14ac:dyDescent="0.25">
      <c r="A399" s="254"/>
      <c r="B399" s="320" t="s">
        <v>464</v>
      </c>
      <c r="C399" s="320" t="s">
        <v>329</v>
      </c>
      <c r="D399" s="321"/>
      <c r="E399" s="641" t="s">
        <v>330</v>
      </c>
      <c r="F399" s="641"/>
      <c r="G399" s="254"/>
      <c r="H399" s="254"/>
      <c r="I399" s="265">
        <v>0</v>
      </c>
      <c r="J399" s="254"/>
      <c r="K399" s="254"/>
      <c r="L399" s="254"/>
      <c r="M399" s="254"/>
      <c r="N399" s="265">
        <v>0</v>
      </c>
      <c r="O399" s="236" t="e">
        <f t="shared" si="244"/>
        <v>#DIV/0!</v>
      </c>
      <c r="P399" s="265">
        <v>0</v>
      </c>
      <c r="Q399" s="265">
        <v>0</v>
      </c>
      <c r="R399" s="265">
        <v>0</v>
      </c>
      <c r="S399" s="265">
        <v>0</v>
      </c>
      <c r="T399" s="265">
        <v>0</v>
      </c>
      <c r="U399" s="336">
        <f t="shared" si="269"/>
        <v>0</v>
      </c>
      <c r="V399" s="254"/>
    </row>
    <row r="400" spans="1:22" hidden="1" x14ac:dyDescent="0.25">
      <c r="A400" s="254"/>
      <c r="B400" s="320" t="s">
        <v>464</v>
      </c>
      <c r="C400" s="320" t="s">
        <v>436</v>
      </c>
      <c r="D400" s="321"/>
      <c r="E400" s="641" t="s">
        <v>437</v>
      </c>
      <c r="F400" s="641"/>
      <c r="G400" s="254"/>
      <c r="H400" s="254"/>
      <c r="I400" s="265">
        <v>0</v>
      </c>
      <c r="J400" s="254"/>
      <c r="K400" s="254"/>
      <c r="L400" s="254"/>
      <c r="M400" s="254"/>
      <c r="N400" s="265">
        <v>0</v>
      </c>
      <c r="O400" s="236" t="e">
        <f t="shared" si="244"/>
        <v>#DIV/0!</v>
      </c>
      <c r="P400" s="265">
        <v>0</v>
      </c>
      <c r="Q400" s="265">
        <v>0</v>
      </c>
      <c r="R400" s="265">
        <v>0</v>
      </c>
      <c r="S400" s="265">
        <v>0</v>
      </c>
      <c r="T400" s="265">
        <v>0</v>
      </c>
      <c r="U400" s="336">
        <f t="shared" si="269"/>
        <v>0</v>
      </c>
      <c r="V400" s="254"/>
    </row>
    <row r="401" spans="1:22" hidden="1" x14ac:dyDescent="0.25">
      <c r="A401" s="254"/>
      <c r="B401" s="635" t="s">
        <v>464</v>
      </c>
      <c r="C401" s="635" t="s">
        <v>363</v>
      </c>
      <c r="D401" s="634"/>
      <c r="E401" s="646" t="s">
        <v>66</v>
      </c>
      <c r="F401" s="646"/>
      <c r="G401" s="254"/>
      <c r="H401" s="254"/>
      <c r="I401" s="258">
        <f t="shared" ref="I401" si="287">I402</f>
        <v>0</v>
      </c>
      <c r="J401" s="254"/>
      <c r="K401" s="254"/>
      <c r="L401" s="254"/>
      <c r="M401" s="254"/>
      <c r="N401" s="258">
        <f t="shared" ref="N401:T401" si="288">N402</f>
        <v>0</v>
      </c>
      <c r="O401" s="236" t="e">
        <f t="shared" si="244"/>
        <v>#DIV/0!</v>
      </c>
      <c r="P401" s="258">
        <f t="shared" si="288"/>
        <v>0</v>
      </c>
      <c r="Q401" s="258">
        <f t="shared" si="288"/>
        <v>0</v>
      </c>
      <c r="R401" s="258">
        <f t="shared" si="288"/>
        <v>0</v>
      </c>
      <c r="S401" s="258">
        <f t="shared" si="288"/>
        <v>0</v>
      </c>
      <c r="T401" s="258">
        <f t="shared" si="288"/>
        <v>0</v>
      </c>
      <c r="U401" s="336">
        <f t="shared" si="269"/>
        <v>0</v>
      </c>
      <c r="V401" s="254"/>
    </row>
    <row r="402" spans="1:22" hidden="1" x14ac:dyDescent="0.25">
      <c r="A402" s="254"/>
      <c r="B402" s="639" t="s">
        <v>464</v>
      </c>
      <c r="C402" s="639" t="s">
        <v>466</v>
      </c>
      <c r="D402" s="638"/>
      <c r="E402" s="642" t="s">
        <v>467</v>
      </c>
      <c r="F402" s="642"/>
      <c r="G402" s="254"/>
      <c r="H402" s="254"/>
      <c r="I402" s="263">
        <f t="shared" ref="I402" si="289">SUM(I403:I405)</f>
        <v>0</v>
      </c>
      <c r="J402" s="254"/>
      <c r="K402" s="254"/>
      <c r="L402" s="254"/>
      <c r="M402" s="254"/>
      <c r="N402" s="263">
        <f t="shared" ref="N402:T402" si="290">SUM(N403:N405)</f>
        <v>0</v>
      </c>
      <c r="O402" s="236" t="e">
        <f t="shared" si="244"/>
        <v>#DIV/0!</v>
      </c>
      <c r="P402" s="263">
        <f t="shared" si="290"/>
        <v>0</v>
      </c>
      <c r="Q402" s="263">
        <f t="shared" si="290"/>
        <v>0</v>
      </c>
      <c r="R402" s="263">
        <f t="shared" si="290"/>
        <v>0</v>
      </c>
      <c r="S402" s="263">
        <f t="shared" si="290"/>
        <v>0</v>
      </c>
      <c r="T402" s="263">
        <f t="shared" si="290"/>
        <v>0</v>
      </c>
      <c r="U402" s="336">
        <f t="shared" si="269"/>
        <v>0</v>
      </c>
      <c r="V402" s="254"/>
    </row>
    <row r="403" spans="1:22" ht="25.5" hidden="1" x14ac:dyDescent="0.25">
      <c r="A403" s="254"/>
      <c r="B403" s="320" t="s">
        <v>464</v>
      </c>
      <c r="C403" s="320" t="s">
        <v>468</v>
      </c>
      <c r="D403" s="321"/>
      <c r="E403" s="641" t="s">
        <v>469</v>
      </c>
      <c r="F403" s="641"/>
      <c r="G403" s="254"/>
      <c r="H403" s="254"/>
      <c r="I403" s="265">
        <v>0</v>
      </c>
      <c r="J403" s="254"/>
      <c r="K403" s="254"/>
      <c r="L403" s="254"/>
      <c r="M403" s="254"/>
      <c r="N403" s="265">
        <v>0</v>
      </c>
      <c r="O403" s="236" t="e">
        <f t="shared" si="244"/>
        <v>#DIV/0!</v>
      </c>
      <c r="P403" s="265">
        <v>0</v>
      </c>
      <c r="Q403" s="265">
        <v>0</v>
      </c>
      <c r="R403" s="265">
        <v>0</v>
      </c>
      <c r="S403" s="265">
        <v>0</v>
      </c>
      <c r="T403" s="265">
        <v>0</v>
      </c>
      <c r="U403" s="336">
        <f t="shared" si="269"/>
        <v>0</v>
      </c>
      <c r="V403" s="254"/>
    </row>
    <row r="404" spans="1:22" hidden="1" x14ac:dyDescent="0.25">
      <c r="A404" s="254"/>
      <c r="B404" s="320" t="s">
        <v>464</v>
      </c>
      <c r="C404" s="320" t="s">
        <v>470</v>
      </c>
      <c r="D404" s="321"/>
      <c r="E404" s="641" t="s">
        <v>471</v>
      </c>
      <c r="F404" s="641"/>
      <c r="G404" s="254"/>
      <c r="H404" s="254"/>
      <c r="I404" s="265">
        <v>0</v>
      </c>
      <c r="J404" s="254"/>
      <c r="K404" s="254"/>
      <c r="L404" s="254"/>
      <c r="M404" s="254"/>
      <c r="N404" s="265">
        <v>0</v>
      </c>
      <c r="O404" s="236" t="e">
        <f t="shared" si="244"/>
        <v>#DIV/0!</v>
      </c>
      <c r="P404" s="265">
        <v>0</v>
      </c>
      <c r="Q404" s="265">
        <v>0</v>
      </c>
      <c r="R404" s="265">
        <v>0</v>
      </c>
      <c r="S404" s="265">
        <v>0</v>
      </c>
      <c r="T404" s="265">
        <v>0</v>
      </c>
      <c r="U404" s="336">
        <f t="shared" si="269"/>
        <v>0</v>
      </c>
      <c r="V404" s="254"/>
    </row>
    <row r="405" spans="1:22" hidden="1" x14ac:dyDescent="0.25">
      <c r="A405" s="254"/>
      <c r="B405" s="320" t="s">
        <v>464</v>
      </c>
      <c r="C405" s="320" t="s">
        <v>472</v>
      </c>
      <c r="D405" s="321"/>
      <c r="E405" s="641" t="s">
        <v>473</v>
      </c>
      <c r="F405" s="641"/>
      <c r="G405" s="254"/>
      <c r="H405" s="254"/>
      <c r="I405" s="265">
        <v>0</v>
      </c>
      <c r="J405" s="254"/>
      <c r="K405" s="254"/>
      <c r="L405" s="254"/>
      <c r="M405" s="254"/>
      <c r="N405" s="265">
        <v>0</v>
      </c>
      <c r="O405" s="236" t="e">
        <f t="shared" si="244"/>
        <v>#DIV/0!</v>
      </c>
      <c r="P405" s="265">
        <v>0</v>
      </c>
      <c r="Q405" s="265">
        <v>0</v>
      </c>
      <c r="R405" s="265">
        <v>0</v>
      </c>
      <c r="S405" s="265">
        <v>0</v>
      </c>
      <c r="T405" s="265">
        <v>0</v>
      </c>
      <c r="U405" s="336">
        <f t="shared" si="269"/>
        <v>0</v>
      </c>
      <c r="V405" s="254"/>
    </row>
    <row r="406" spans="1:22" hidden="1" x14ac:dyDescent="0.25">
      <c r="A406" s="254"/>
      <c r="B406" s="320"/>
      <c r="C406" s="320"/>
      <c r="D406" s="321"/>
      <c r="E406" s="322"/>
      <c r="F406" s="322"/>
      <c r="G406" s="254"/>
      <c r="H406" s="254"/>
      <c r="I406" s="265"/>
      <c r="J406" s="254"/>
      <c r="K406" s="254"/>
      <c r="L406" s="254"/>
      <c r="M406" s="254"/>
      <c r="N406" s="265"/>
      <c r="O406" s="236"/>
      <c r="P406" s="265"/>
      <c r="Q406" s="265"/>
      <c r="R406" s="265"/>
      <c r="S406" s="265"/>
      <c r="T406" s="265"/>
      <c r="U406" s="336">
        <f t="shared" si="269"/>
        <v>0</v>
      </c>
      <c r="V406" s="254"/>
    </row>
    <row r="407" spans="1:22" ht="33.75" x14ac:dyDescent="0.25">
      <c r="A407" s="254"/>
      <c r="B407" s="635" t="s">
        <v>1902</v>
      </c>
      <c r="C407" s="644"/>
      <c r="D407" s="634"/>
      <c r="E407" s="646" t="s">
        <v>1899</v>
      </c>
      <c r="F407" s="646" t="s">
        <v>1936</v>
      </c>
      <c r="G407" s="254"/>
      <c r="H407" s="254"/>
      <c r="I407" s="258">
        <f t="shared" ref="I407" si="291">I408+I416</f>
        <v>213000000</v>
      </c>
      <c r="J407" s="254"/>
      <c r="K407" s="254"/>
      <c r="L407" s="254"/>
      <c r="M407" s="254"/>
      <c r="N407" s="258">
        <f t="shared" ref="N407:T407" si="292">N408+N416</f>
        <v>212946050</v>
      </c>
      <c r="O407" s="236">
        <f t="shared" ref="O407:O420" si="293">N407/I407*100</f>
        <v>99.974671361502345</v>
      </c>
      <c r="P407" s="258">
        <f t="shared" si="292"/>
        <v>0</v>
      </c>
      <c r="Q407" s="258">
        <f t="shared" si="292"/>
        <v>0</v>
      </c>
      <c r="R407" s="258">
        <f t="shared" si="292"/>
        <v>0</v>
      </c>
      <c r="S407" s="258">
        <f t="shared" si="292"/>
        <v>0</v>
      </c>
      <c r="T407" s="258">
        <f t="shared" si="292"/>
        <v>212946050</v>
      </c>
      <c r="U407" s="336">
        <f t="shared" si="269"/>
        <v>53950</v>
      </c>
      <c r="V407" s="254"/>
    </row>
    <row r="408" spans="1:22" hidden="1" x14ac:dyDescent="0.25">
      <c r="A408" s="254"/>
      <c r="B408" s="635" t="s">
        <v>1902</v>
      </c>
      <c r="C408" s="635" t="s">
        <v>320</v>
      </c>
      <c r="D408" s="634"/>
      <c r="E408" s="646" t="s">
        <v>65</v>
      </c>
      <c r="F408" s="646"/>
      <c r="G408" s="254"/>
      <c r="H408" s="254"/>
      <c r="I408" s="258">
        <f>I409+I414</f>
        <v>150149500</v>
      </c>
      <c r="J408" s="254"/>
      <c r="K408" s="254"/>
      <c r="L408" s="254"/>
      <c r="M408" s="254"/>
      <c r="N408" s="258">
        <f>N409+N414</f>
        <v>150095550</v>
      </c>
      <c r="O408" s="236">
        <f t="shared" si="293"/>
        <v>99.964069144419398</v>
      </c>
      <c r="P408" s="258">
        <f t="shared" ref="P408:T408" si="294">P409+P414</f>
        <v>0</v>
      </c>
      <c r="Q408" s="258">
        <f t="shared" si="294"/>
        <v>0</v>
      </c>
      <c r="R408" s="258">
        <f t="shared" si="294"/>
        <v>0</v>
      </c>
      <c r="S408" s="258">
        <f t="shared" si="294"/>
        <v>0</v>
      </c>
      <c r="T408" s="258">
        <f t="shared" si="294"/>
        <v>150095550</v>
      </c>
      <c r="U408" s="336">
        <f t="shared" si="269"/>
        <v>53950</v>
      </c>
      <c r="V408" s="254"/>
    </row>
    <row r="409" spans="1:22" hidden="1" x14ac:dyDescent="0.25">
      <c r="A409" s="254"/>
      <c r="B409" s="635" t="s">
        <v>1902</v>
      </c>
      <c r="C409" s="639" t="s">
        <v>321</v>
      </c>
      <c r="D409" s="638"/>
      <c r="E409" s="642" t="s">
        <v>322</v>
      </c>
      <c r="F409" s="642"/>
      <c r="G409" s="254"/>
      <c r="H409" s="254"/>
      <c r="I409" s="263">
        <f t="shared" ref="I409" si="295">SUM(I410:I413)</f>
        <v>167300</v>
      </c>
      <c r="J409" s="254"/>
      <c r="K409" s="254"/>
      <c r="L409" s="254"/>
      <c r="M409" s="254"/>
      <c r="N409" s="263">
        <f t="shared" ref="N409:T409" si="296">SUM(N410:N413)</f>
        <v>149500</v>
      </c>
      <c r="O409" s="236">
        <f t="shared" si="293"/>
        <v>89.360430364614459</v>
      </c>
      <c r="P409" s="263">
        <f t="shared" si="296"/>
        <v>0</v>
      </c>
      <c r="Q409" s="263">
        <f t="shared" si="296"/>
        <v>0</v>
      </c>
      <c r="R409" s="263">
        <f t="shared" si="296"/>
        <v>0</v>
      </c>
      <c r="S409" s="263">
        <f t="shared" si="296"/>
        <v>0</v>
      </c>
      <c r="T409" s="263">
        <f t="shared" si="296"/>
        <v>149500</v>
      </c>
      <c r="U409" s="336">
        <f t="shared" si="269"/>
        <v>17800</v>
      </c>
      <c r="V409" s="254"/>
    </row>
    <row r="410" spans="1:22" hidden="1" x14ac:dyDescent="0.25">
      <c r="A410" s="254"/>
      <c r="B410" s="320" t="s">
        <v>1902</v>
      </c>
      <c r="C410" s="320" t="s">
        <v>323</v>
      </c>
      <c r="D410" s="321"/>
      <c r="E410" s="641" t="s">
        <v>324</v>
      </c>
      <c r="F410" s="641"/>
      <c r="G410" s="254"/>
      <c r="H410" s="254"/>
      <c r="I410" s="265">
        <v>100000</v>
      </c>
      <c r="J410" s="254"/>
      <c r="K410" s="254"/>
      <c r="L410" s="254"/>
      <c r="M410" s="254"/>
      <c r="N410" s="265">
        <v>100000</v>
      </c>
      <c r="O410" s="236">
        <f t="shared" si="293"/>
        <v>100</v>
      </c>
      <c r="P410" s="265"/>
      <c r="Q410" s="265"/>
      <c r="R410" s="265"/>
      <c r="S410" s="265"/>
      <c r="T410" s="265">
        <v>100000</v>
      </c>
      <c r="U410" s="336">
        <f t="shared" si="269"/>
        <v>0</v>
      </c>
      <c r="V410" s="254"/>
    </row>
    <row r="411" spans="1:22" ht="14.25" hidden="1" customHeight="1" x14ac:dyDescent="0.25">
      <c r="A411" s="254"/>
      <c r="B411" s="320" t="s">
        <v>1902</v>
      </c>
      <c r="C411" s="320" t="s">
        <v>327</v>
      </c>
      <c r="D411" s="321"/>
      <c r="E411" s="641" t="s">
        <v>328</v>
      </c>
      <c r="F411" s="641"/>
      <c r="G411" s="254"/>
      <c r="H411" s="254"/>
      <c r="I411" s="265">
        <v>67300</v>
      </c>
      <c r="J411" s="254"/>
      <c r="K411" s="254"/>
      <c r="L411" s="254"/>
      <c r="M411" s="254"/>
      <c r="N411" s="265">
        <v>49500</v>
      </c>
      <c r="O411" s="236">
        <f t="shared" si="293"/>
        <v>73.551263001485893</v>
      </c>
      <c r="P411" s="265"/>
      <c r="Q411" s="265"/>
      <c r="R411" s="265"/>
      <c r="S411" s="265"/>
      <c r="T411" s="265">
        <f>N411</f>
        <v>49500</v>
      </c>
      <c r="U411" s="336">
        <f t="shared" si="269"/>
        <v>17800</v>
      </c>
      <c r="V411" s="254"/>
    </row>
    <row r="412" spans="1:22" hidden="1" x14ac:dyDescent="0.25">
      <c r="A412" s="254"/>
      <c r="B412" s="320" t="s">
        <v>1902</v>
      </c>
      <c r="C412" s="320" t="s">
        <v>329</v>
      </c>
      <c r="D412" s="321"/>
      <c r="E412" s="641" t="s">
        <v>330</v>
      </c>
      <c r="F412" s="641"/>
      <c r="G412" s="254"/>
      <c r="H412" s="254"/>
      <c r="I412" s="265">
        <v>0</v>
      </c>
      <c r="J412" s="254"/>
      <c r="K412" s="254"/>
      <c r="L412" s="254"/>
      <c r="M412" s="254"/>
      <c r="N412" s="265">
        <v>0</v>
      </c>
      <c r="O412" s="236" t="e">
        <f t="shared" si="293"/>
        <v>#DIV/0!</v>
      </c>
      <c r="P412" s="265">
        <v>0</v>
      </c>
      <c r="Q412" s="265">
        <v>0</v>
      </c>
      <c r="R412" s="265">
        <v>0</v>
      </c>
      <c r="S412" s="265">
        <v>0</v>
      </c>
      <c r="T412" s="265">
        <v>0</v>
      </c>
      <c r="U412" s="336">
        <f t="shared" si="269"/>
        <v>0</v>
      </c>
      <c r="V412" s="254"/>
    </row>
    <row r="413" spans="1:22" hidden="1" x14ac:dyDescent="0.25">
      <c r="A413" s="254"/>
      <c r="B413" s="320" t="s">
        <v>1902</v>
      </c>
      <c r="C413" s="320" t="s">
        <v>436</v>
      </c>
      <c r="D413" s="321"/>
      <c r="E413" s="641" t="s">
        <v>437</v>
      </c>
      <c r="F413" s="641"/>
      <c r="G413" s="254"/>
      <c r="H413" s="254"/>
      <c r="I413" s="265">
        <v>0</v>
      </c>
      <c r="J413" s="254"/>
      <c r="K413" s="254"/>
      <c r="L413" s="254"/>
      <c r="M413" s="254"/>
      <c r="N413" s="265">
        <v>0</v>
      </c>
      <c r="O413" s="236" t="e">
        <f t="shared" si="293"/>
        <v>#DIV/0!</v>
      </c>
      <c r="P413" s="265">
        <v>0</v>
      </c>
      <c r="Q413" s="265">
        <v>0</v>
      </c>
      <c r="R413" s="265">
        <v>0</v>
      </c>
      <c r="S413" s="265">
        <v>0</v>
      </c>
      <c r="T413" s="265">
        <v>0</v>
      </c>
      <c r="U413" s="336">
        <f t="shared" si="269"/>
        <v>0</v>
      </c>
      <c r="V413" s="254"/>
    </row>
    <row r="414" spans="1:22" ht="25.5" hidden="1" x14ac:dyDescent="0.25">
      <c r="A414" s="254"/>
      <c r="B414" s="635" t="s">
        <v>1902</v>
      </c>
      <c r="C414" s="639" t="s">
        <v>321</v>
      </c>
      <c r="D414" s="638"/>
      <c r="E414" s="642" t="s">
        <v>1900</v>
      </c>
      <c r="F414" s="642"/>
      <c r="G414" s="254"/>
      <c r="H414" s="254"/>
      <c r="I414" s="263">
        <f>I415</f>
        <v>149982200</v>
      </c>
      <c r="J414" s="254"/>
      <c r="K414" s="254"/>
      <c r="L414" s="254"/>
      <c r="M414" s="254"/>
      <c r="N414" s="263">
        <f>N415</f>
        <v>149946050</v>
      </c>
      <c r="O414" s="236">
        <f t="shared" si="293"/>
        <v>99.975897139793929</v>
      </c>
      <c r="P414" s="263">
        <f t="shared" ref="P414:T414" si="297">P415</f>
        <v>0</v>
      </c>
      <c r="Q414" s="263">
        <f t="shared" si="297"/>
        <v>0</v>
      </c>
      <c r="R414" s="263">
        <f t="shared" si="297"/>
        <v>0</v>
      </c>
      <c r="S414" s="263">
        <f t="shared" si="297"/>
        <v>0</v>
      </c>
      <c r="T414" s="263">
        <f t="shared" si="297"/>
        <v>149946050</v>
      </c>
      <c r="U414" s="336">
        <f t="shared" si="269"/>
        <v>36150</v>
      </c>
      <c r="V414" s="254"/>
    </row>
    <row r="415" spans="1:22" ht="25.5" hidden="1" x14ac:dyDescent="0.25">
      <c r="A415" s="254"/>
      <c r="B415" s="320" t="s">
        <v>1902</v>
      </c>
      <c r="C415" s="320" t="s">
        <v>1903</v>
      </c>
      <c r="D415" s="321"/>
      <c r="E415" s="641" t="s">
        <v>1901</v>
      </c>
      <c r="F415" s="641"/>
      <c r="G415" s="254"/>
      <c r="H415" s="254"/>
      <c r="I415" s="265">
        <v>149982200</v>
      </c>
      <c r="J415" s="254"/>
      <c r="K415" s="254"/>
      <c r="L415" s="254"/>
      <c r="M415" s="254"/>
      <c r="N415" s="265">
        <v>149946050</v>
      </c>
      <c r="O415" s="236">
        <f t="shared" si="293"/>
        <v>99.975897139793929</v>
      </c>
      <c r="P415" s="265"/>
      <c r="Q415" s="265"/>
      <c r="R415" s="265"/>
      <c r="S415" s="265"/>
      <c r="T415" s="265">
        <f>N415</f>
        <v>149946050</v>
      </c>
      <c r="U415" s="336">
        <f t="shared" si="269"/>
        <v>36150</v>
      </c>
      <c r="V415" s="254"/>
    </row>
    <row r="416" spans="1:22" hidden="1" x14ac:dyDescent="0.25">
      <c r="A416" s="254"/>
      <c r="B416" s="635" t="s">
        <v>1902</v>
      </c>
      <c r="C416" s="635" t="s">
        <v>363</v>
      </c>
      <c r="D416" s="634"/>
      <c r="E416" s="646" t="s">
        <v>66</v>
      </c>
      <c r="F416" s="646"/>
      <c r="G416" s="254"/>
      <c r="H416" s="254"/>
      <c r="I416" s="258">
        <f t="shared" ref="I416" si="298">I417</f>
        <v>62850500</v>
      </c>
      <c r="J416" s="254"/>
      <c r="K416" s="254"/>
      <c r="L416" s="254"/>
      <c r="M416" s="254"/>
      <c r="N416" s="258">
        <f t="shared" ref="N416:T416" si="299">N417</f>
        <v>62850500</v>
      </c>
      <c r="O416" s="236">
        <f t="shared" si="293"/>
        <v>100</v>
      </c>
      <c r="P416" s="258">
        <f t="shared" si="299"/>
        <v>0</v>
      </c>
      <c r="Q416" s="258">
        <f t="shared" si="299"/>
        <v>0</v>
      </c>
      <c r="R416" s="258">
        <f t="shared" si="299"/>
        <v>0</v>
      </c>
      <c r="S416" s="258">
        <f t="shared" si="299"/>
        <v>0</v>
      </c>
      <c r="T416" s="258">
        <f t="shared" si="299"/>
        <v>62850500</v>
      </c>
      <c r="U416" s="336">
        <f t="shared" si="269"/>
        <v>0</v>
      </c>
      <c r="V416" s="254"/>
    </row>
    <row r="417" spans="1:22" hidden="1" x14ac:dyDescent="0.25">
      <c r="A417" s="254"/>
      <c r="B417" s="635" t="s">
        <v>1902</v>
      </c>
      <c r="C417" s="639" t="s">
        <v>466</v>
      </c>
      <c r="D417" s="638"/>
      <c r="E417" s="642" t="s">
        <v>467</v>
      </c>
      <c r="F417" s="642"/>
      <c r="G417" s="254"/>
      <c r="H417" s="254"/>
      <c r="I417" s="263">
        <f t="shared" ref="I417" si="300">SUM(I418:I420)</f>
        <v>62850500</v>
      </c>
      <c r="J417" s="254"/>
      <c r="K417" s="254"/>
      <c r="L417" s="254"/>
      <c r="M417" s="254"/>
      <c r="N417" s="263">
        <f t="shared" ref="N417:T417" si="301">SUM(N418:N420)</f>
        <v>62850500</v>
      </c>
      <c r="O417" s="236">
        <f t="shared" si="293"/>
        <v>100</v>
      </c>
      <c r="P417" s="263">
        <f t="shared" si="301"/>
        <v>0</v>
      </c>
      <c r="Q417" s="263">
        <f t="shared" si="301"/>
        <v>0</v>
      </c>
      <c r="R417" s="263">
        <f t="shared" si="301"/>
        <v>0</v>
      </c>
      <c r="S417" s="263">
        <f t="shared" si="301"/>
        <v>0</v>
      </c>
      <c r="T417" s="263">
        <f t="shared" si="301"/>
        <v>62850500</v>
      </c>
      <c r="U417" s="336">
        <f t="shared" si="269"/>
        <v>0</v>
      </c>
      <c r="V417" s="254"/>
    </row>
    <row r="418" spans="1:22" ht="25.5" hidden="1" x14ac:dyDescent="0.25">
      <c r="A418" s="254"/>
      <c r="B418" s="320" t="s">
        <v>1902</v>
      </c>
      <c r="C418" s="320" t="s">
        <v>468</v>
      </c>
      <c r="D418" s="321"/>
      <c r="E418" s="641" t="s">
        <v>469</v>
      </c>
      <c r="F418" s="641"/>
      <c r="G418" s="254"/>
      <c r="H418" s="254"/>
      <c r="I418" s="265">
        <v>1750000</v>
      </c>
      <c r="J418" s="254"/>
      <c r="K418" s="254"/>
      <c r="L418" s="254"/>
      <c r="M418" s="254"/>
      <c r="N418" s="265">
        <v>1750000</v>
      </c>
      <c r="O418" s="236">
        <f t="shared" si="293"/>
        <v>100</v>
      </c>
      <c r="P418" s="265"/>
      <c r="Q418" s="265"/>
      <c r="R418" s="265"/>
      <c r="S418" s="265"/>
      <c r="T418" s="265">
        <v>1750000</v>
      </c>
      <c r="U418" s="336">
        <f t="shared" si="269"/>
        <v>0</v>
      </c>
      <c r="V418" s="254"/>
    </row>
    <row r="419" spans="1:22" hidden="1" x14ac:dyDescent="0.25">
      <c r="A419" s="254"/>
      <c r="B419" s="320" t="s">
        <v>1902</v>
      </c>
      <c r="C419" s="320" t="s">
        <v>470</v>
      </c>
      <c r="D419" s="321"/>
      <c r="E419" s="641" t="s">
        <v>471</v>
      </c>
      <c r="F419" s="641"/>
      <c r="G419" s="254"/>
      <c r="H419" s="254"/>
      <c r="I419" s="265">
        <v>2595000</v>
      </c>
      <c r="J419" s="254"/>
      <c r="K419" s="254"/>
      <c r="L419" s="254"/>
      <c r="M419" s="254"/>
      <c r="N419" s="265">
        <v>2595000</v>
      </c>
      <c r="O419" s="236">
        <f t="shared" si="293"/>
        <v>100</v>
      </c>
      <c r="P419" s="265"/>
      <c r="Q419" s="265"/>
      <c r="R419" s="265"/>
      <c r="S419" s="265"/>
      <c r="T419" s="265">
        <v>2595000</v>
      </c>
      <c r="U419" s="336">
        <f t="shared" si="269"/>
        <v>0</v>
      </c>
      <c r="V419" s="254"/>
    </row>
    <row r="420" spans="1:22" hidden="1" x14ac:dyDescent="0.25">
      <c r="A420" s="254"/>
      <c r="B420" s="320" t="s">
        <v>1902</v>
      </c>
      <c r="C420" s="320" t="s">
        <v>472</v>
      </c>
      <c r="D420" s="321"/>
      <c r="E420" s="641" t="s">
        <v>473</v>
      </c>
      <c r="F420" s="641"/>
      <c r="G420" s="254"/>
      <c r="H420" s="254"/>
      <c r="I420" s="265">
        <v>58505500</v>
      </c>
      <c r="J420" s="254"/>
      <c r="K420" s="254"/>
      <c r="L420" s="254"/>
      <c r="M420" s="254"/>
      <c r="N420" s="265">
        <v>58505500</v>
      </c>
      <c r="O420" s="236">
        <f t="shared" si="293"/>
        <v>100</v>
      </c>
      <c r="P420" s="265"/>
      <c r="Q420" s="265"/>
      <c r="R420" s="265"/>
      <c r="S420" s="265"/>
      <c r="T420" s="265">
        <v>58505500</v>
      </c>
      <c r="U420" s="336">
        <f t="shared" si="269"/>
        <v>0</v>
      </c>
      <c r="V420" s="254"/>
    </row>
    <row r="421" spans="1:22" hidden="1" x14ac:dyDescent="0.25">
      <c r="A421" s="254"/>
      <c r="B421" s="320"/>
      <c r="C421" s="320"/>
      <c r="D421" s="321"/>
      <c r="E421" s="322"/>
      <c r="F421" s="322"/>
      <c r="G421" s="254"/>
      <c r="H421" s="254"/>
      <c r="I421" s="265"/>
      <c r="J421" s="254"/>
      <c r="K421" s="254"/>
      <c r="L421" s="254"/>
      <c r="M421" s="254"/>
      <c r="N421" s="265"/>
      <c r="O421" s="236"/>
      <c r="P421" s="265"/>
      <c r="Q421" s="265"/>
      <c r="R421" s="265"/>
      <c r="S421" s="265"/>
      <c r="T421" s="265"/>
      <c r="U421" s="336">
        <f t="shared" si="269"/>
        <v>0</v>
      </c>
      <c r="V421" s="254"/>
    </row>
    <row r="422" spans="1:22" x14ac:dyDescent="0.25">
      <c r="A422" s="254"/>
      <c r="B422" s="635" t="s">
        <v>474</v>
      </c>
      <c r="C422" s="644"/>
      <c r="D422" s="636" t="s">
        <v>475</v>
      </c>
      <c r="E422" s="634"/>
      <c r="F422" s="634"/>
      <c r="G422" s="254"/>
      <c r="H422" s="254"/>
      <c r="I422" s="258">
        <f>I423+I442+I437</f>
        <v>152842500</v>
      </c>
      <c r="J422" s="254"/>
      <c r="K422" s="254"/>
      <c r="L422" s="254"/>
      <c r="M422" s="254"/>
      <c r="N422" s="258">
        <f>N423+N442+N437</f>
        <v>151899565</v>
      </c>
      <c r="O422" s="236">
        <f t="shared" si="244"/>
        <v>99.383067536843484</v>
      </c>
      <c r="P422" s="258">
        <f t="shared" ref="P422:T422" si="302">P423+P442+P437</f>
        <v>137524565</v>
      </c>
      <c r="Q422" s="258">
        <f t="shared" si="302"/>
        <v>0</v>
      </c>
      <c r="R422" s="258">
        <f t="shared" si="302"/>
        <v>14375000</v>
      </c>
      <c r="S422" s="258">
        <f t="shared" si="302"/>
        <v>0</v>
      </c>
      <c r="T422" s="258">
        <f t="shared" si="302"/>
        <v>0</v>
      </c>
      <c r="U422" s="336">
        <f t="shared" si="269"/>
        <v>942935</v>
      </c>
      <c r="V422" s="254"/>
    </row>
    <row r="423" spans="1:22" ht="39.75" customHeight="1" x14ac:dyDescent="0.25">
      <c r="A423" s="254"/>
      <c r="B423" s="635" t="s">
        <v>476</v>
      </c>
      <c r="C423" s="644"/>
      <c r="D423" s="634"/>
      <c r="E423" s="646" t="s">
        <v>892</v>
      </c>
      <c r="F423" s="646" t="s">
        <v>1937</v>
      </c>
      <c r="G423" s="254"/>
      <c r="H423" s="254"/>
      <c r="I423" s="258">
        <f t="shared" ref="I423" si="303">I424</f>
        <v>115840000</v>
      </c>
      <c r="J423" s="254"/>
      <c r="K423" s="254"/>
      <c r="L423" s="254"/>
      <c r="M423" s="254"/>
      <c r="N423" s="258">
        <f t="shared" ref="N423:T423" si="304">N424</f>
        <v>115537105</v>
      </c>
      <c r="O423" s="236">
        <f t="shared" si="244"/>
        <v>99.738522962707179</v>
      </c>
      <c r="P423" s="258">
        <f t="shared" si="304"/>
        <v>101162105</v>
      </c>
      <c r="Q423" s="258">
        <f t="shared" si="304"/>
        <v>0</v>
      </c>
      <c r="R423" s="258">
        <f t="shared" si="304"/>
        <v>14375000</v>
      </c>
      <c r="S423" s="258">
        <f t="shared" si="304"/>
        <v>0</v>
      </c>
      <c r="T423" s="258">
        <f t="shared" si="304"/>
        <v>0</v>
      </c>
      <c r="U423" s="336">
        <f t="shared" si="269"/>
        <v>302895</v>
      </c>
      <c r="V423" s="254"/>
    </row>
    <row r="424" spans="1:22" hidden="1" x14ac:dyDescent="0.25">
      <c r="A424" s="254"/>
      <c r="B424" s="635" t="s">
        <v>476</v>
      </c>
      <c r="C424" s="635" t="s">
        <v>320</v>
      </c>
      <c r="D424" s="634"/>
      <c r="E424" s="646" t="s">
        <v>65</v>
      </c>
      <c r="F424" s="646"/>
      <c r="G424" s="254"/>
      <c r="H424" s="254"/>
      <c r="I424" s="258">
        <f t="shared" ref="I424" si="305">I425+I429+I433+I431</f>
        <v>115840000</v>
      </c>
      <c r="J424" s="254"/>
      <c r="K424" s="254"/>
      <c r="L424" s="254"/>
      <c r="M424" s="254"/>
      <c r="N424" s="258">
        <f t="shared" ref="N424:T424" si="306">N425+N429+N433+N431</f>
        <v>115537105</v>
      </c>
      <c r="O424" s="236">
        <f t="shared" si="244"/>
        <v>99.738522962707179</v>
      </c>
      <c r="P424" s="258">
        <f t="shared" si="306"/>
        <v>101162105</v>
      </c>
      <c r="Q424" s="258">
        <f t="shared" si="306"/>
        <v>0</v>
      </c>
      <c r="R424" s="258">
        <f t="shared" si="306"/>
        <v>14375000</v>
      </c>
      <c r="S424" s="258">
        <f t="shared" si="306"/>
        <v>0</v>
      </c>
      <c r="T424" s="258">
        <f t="shared" si="306"/>
        <v>0</v>
      </c>
      <c r="U424" s="336">
        <f t="shared" si="269"/>
        <v>302895</v>
      </c>
      <c r="V424" s="254"/>
    </row>
    <row r="425" spans="1:22" hidden="1" x14ac:dyDescent="0.25">
      <c r="A425" s="254"/>
      <c r="B425" s="639" t="s">
        <v>476</v>
      </c>
      <c r="C425" s="639" t="s">
        <v>321</v>
      </c>
      <c r="D425" s="638"/>
      <c r="E425" s="642" t="s">
        <v>322</v>
      </c>
      <c r="F425" s="642"/>
      <c r="G425" s="254"/>
      <c r="H425" s="254"/>
      <c r="I425" s="263">
        <f t="shared" ref="I425" si="307">SUM(I426:I428)</f>
        <v>490000</v>
      </c>
      <c r="J425" s="254"/>
      <c r="K425" s="254"/>
      <c r="L425" s="254"/>
      <c r="M425" s="254"/>
      <c r="N425" s="263">
        <f t="shared" ref="N425:T425" si="308">SUM(N426:N428)</f>
        <v>490000</v>
      </c>
      <c r="O425" s="236">
        <f t="shared" ref="O425:O494" si="309">N425/I425*100</f>
        <v>100</v>
      </c>
      <c r="P425" s="263">
        <f t="shared" si="308"/>
        <v>275000</v>
      </c>
      <c r="Q425" s="263">
        <f t="shared" si="308"/>
        <v>0</v>
      </c>
      <c r="R425" s="263">
        <f t="shared" si="308"/>
        <v>215000</v>
      </c>
      <c r="S425" s="263">
        <f t="shared" si="308"/>
        <v>0</v>
      </c>
      <c r="T425" s="263">
        <f t="shared" si="308"/>
        <v>0</v>
      </c>
      <c r="U425" s="336">
        <f t="shared" si="269"/>
        <v>0</v>
      </c>
      <c r="V425" s="254"/>
    </row>
    <row r="426" spans="1:22" ht="24.75" hidden="1" customHeight="1" x14ac:dyDescent="0.25">
      <c r="A426" s="254"/>
      <c r="B426" s="320" t="s">
        <v>476</v>
      </c>
      <c r="C426" s="320" t="s">
        <v>323</v>
      </c>
      <c r="D426" s="321"/>
      <c r="E426" s="641" t="s">
        <v>324</v>
      </c>
      <c r="F426" s="641"/>
      <c r="G426" s="254"/>
      <c r="H426" s="254"/>
      <c r="I426" s="265">
        <v>250000</v>
      </c>
      <c r="J426" s="254"/>
      <c r="K426" s="254"/>
      <c r="L426" s="254"/>
      <c r="M426" s="254"/>
      <c r="N426" s="265">
        <v>250000</v>
      </c>
      <c r="O426" s="236">
        <f t="shared" si="309"/>
        <v>100</v>
      </c>
      <c r="P426" s="265">
        <v>50000</v>
      </c>
      <c r="Q426" s="265"/>
      <c r="R426" s="265">
        <f>N426-P426</f>
        <v>200000</v>
      </c>
      <c r="S426" s="265"/>
      <c r="T426" s="265"/>
      <c r="U426" s="336">
        <f t="shared" si="269"/>
        <v>0</v>
      </c>
      <c r="V426" s="254"/>
    </row>
    <row r="427" spans="1:22" ht="27" hidden="1" customHeight="1" x14ac:dyDescent="0.25">
      <c r="A427" s="254"/>
      <c r="B427" s="320" t="s">
        <v>476</v>
      </c>
      <c r="C427" s="320" t="s">
        <v>327</v>
      </c>
      <c r="D427" s="321"/>
      <c r="E427" s="641" t="s">
        <v>328</v>
      </c>
      <c r="F427" s="641"/>
      <c r="G427" s="254"/>
      <c r="H427" s="254"/>
      <c r="I427" s="265">
        <v>15000</v>
      </c>
      <c r="J427" s="254"/>
      <c r="K427" s="254"/>
      <c r="L427" s="254"/>
      <c r="M427" s="254"/>
      <c r="N427" s="265">
        <v>15000</v>
      </c>
      <c r="O427" s="236">
        <f t="shared" si="309"/>
        <v>100</v>
      </c>
      <c r="P427" s="265"/>
      <c r="Q427" s="265"/>
      <c r="R427" s="265">
        <f>N427</f>
        <v>15000</v>
      </c>
      <c r="S427" s="265"/>
      <c r="T427" s="265"/>
      <c r="U427" s="336">
        <f t="shared" si="269"/>
        <v>0</v>
      </c>
      <c r="V427" s="254"/>
    </row>
    <row r="428" spans="1:22" ht="27" hidden="1" customHeight="1" x14ac:dyDescent="0.25">
      <c r="A428" s="254"/>
      <c r="B428" s="320" t="s">
        <v>476</v>
      </c>
      <c r="C428" s="320" t="s">
        <v>329</v>
      </c>
      <c r="D428" s="321"/>
      <c r="E428" s="641" t="s">
        <v>330</v>
      </c>
      <c r="F428" s="641"/>
      <c r="G428" s="254"/>
      <c r="H428" s="254"/>
      <c r="I428" s="265">
        <v>225000</v>
      </c>
      <c r="J428" s="254"/>
      <c r="K428" s="254"/>
      <c r="L428" s="254"/>
      <c r="M428" s="254"/>
      <c r="N428" s="265">
        <v>225000</v>
      </c>
      <c r="O428" s="236">
        <f t="shared" si="309"/>
        <v>100</v>
      </c>
      <c r="P428" s="265">
        <f>N428</f>
        <v>225000</v>
      </c>
      <c r="Q428" s="265"/>
      <c r="R428" s="265"/>
      <c r="S428" s="265"/>
      <c r="T428" s="265"/>
      <c r="U428" s="336">
        <f t="shared" si="269"/>
        <v>0</v>
      </c>
      <c r="V428" s="254"/>
    </row>
    <row r="429" spans="1:22" hidden="1" x14ac:dyDescent="0.25">
      <c r="A429" s="254"/>
      <c r="B429" s="639" t="s">
        <v>476</v>
      </c>
      <c r="C429" s="639" t="s">
        <v>331</v>
      </c>
      <c r="D429" s="638"/>
      <c r="E429" s="642" t="s">
        <v>79</v>
      </c>
      <c r="F429" s="642"/>
      <c r="G429" s="254"/>
      <c r="H429" s="254"/>
      <c r="I429" s="263">
        <f t="shared" ref="I429" si="310">SUM(I430)</f>
        <v>850000</v>
      </c>
      <c r="J429" s="254"/>
      <c r="K429" s="254"/>
      <c r="L429" s="254"/>
      <c r="M429" s="254"/>
      <c r="N429" s="263">
        <f t="shared" ref="N429:T429" si="311">SUM(N430)</f>
        <v>850000</v>
      </c>
      <c r="O429" s="236">
        <f t="shared" si="309"/>
        <v>100</v>
      </c>
      <c r="P429" s="263">
        <f t="shared" si="311"/>
        <v>850000</v>
      </c>
      <c r="Q429" s="263">
        <f t="shared" si="311"/>
        <v>0</v>
      </c>
      <c r="R429" s="263">
        <f t="shared" si="311"/>
        <v>0</v>
      </c>
      <c r="S429" s="263">
        <f t="shared" si="311"/>
        <v>0</v>
      </c>
      <c r="T429" s="263">
        <f t="shared" si="311"/>
        <v>0</v>
      </c>
      <c r="U429" s="336">
        <f t="shared" si="269"/>
        <v>0</v>
      </c>
      <c r="V429" s="254"/>
    </row>
    <row r="430" spans="1:22" ht="24.75" hidden="1" customHeight="1" x14ac:dyDescent="0.25">
      <c r="A430" s="254"/>
      <c r="B430" s="320" t="s">
        <v>476</v>
      </c>
      <c r="C430" s="320" t="s">
        <v>392</v>
      </c>
      <c r="D430" s="321"/>
      <c r="E430" s="641" t="s">
        <v>393</v>
      </c>
      <c r="F430" s="641"/>
      <c r="G430" s="254"/>
      <c r="H430" s="254"/>
      <c r="I430" s="265">
        <v>850000</v>
      </c>
      <c r="J430" s="254"/>
      <c r="K430" s="254"/>
      <c r="L430" s="254"/>
      <c r="M430" s="254"/>
      <c r="N430" s="265">
        <v>850000</v>
      </c>
      <c r="O430" s="236">
        <f t="shared" si="309"/>
        <v>100</v>
      </c>
      <c r="P430" s="265">
        <v>850000</v>
      </c>
      <c r="Q430" s="265"/>
      <c r="R430" s="265"/>
      <c r="S430" s="265"/>
      <c r="T430" s="265"/>
      <c r="U430" s="336">
        <f t="shared" si="269"/>
        <v>0</v>
      </c>
      <c r="V430" s="254"/>
    </row>
    <row r="431" spans="1:22" hidden="1" x14ac:dyDescent="0.25">
      <c r="A431" s="254"/>
      <c r="B431" s="639" t="s">
        <v>476</v>
      </c>
      <c r="C431" s="639" t="s">
        <v>408</v>
      </c>
      <c r="D431" s="638"/>
      <c r="E431" s="642" t="s">
        <v>893</v>
      </c>
      <c r="F431" s="642"/>
      <c r="G431" s="254"/>
      <c r="H431" s="254"/>
      <c r="I431" s="263">
        <f t="shared" ref="I431" si="312">I432</f>
        <v>0</v>
      </c>
      <c r="J431" s="254"/>
      <c r="K431" s="254"/>
      <c r="L431" s="254"/>
      <c r="M431" s="254"/>
      <c r="N431" s="263">
        <f t="shared" ref="N431:T431" si="313">N432</f>
        <v>0</v>
      </c>
      <c r="O431" s="236" t="e">
        <f t="shared" si="309"/>
        <v>#DIV/0!</v>
      </c>
      <c r="P431" s="263">
        <f t="shared" si="313"/>
        <v>0</v>
      </c>
      <c r="Q431" s="263">
        <f t="shared" si="313"/>
        <v>0</v>
      </c>
      <c r="R431" s="263">
        <f t="shared" si="313"/>
        <v>0</v>
      </c>
      <c r="S431" s="263">
        <f t="shared" si="313"/>
        <v>0</v>
      </c>
      <c r="T431" s="263">
        <f t="shared" si="313"/>
        <v>0</v>
      </c>
      <c r="U431" s="336">
        <f t="shared" si="269"/>
        <v>0</v>
      </c>
      <c r="V431" s="254"/>
    </row>
    <row r="432" spans="1:22" ht="10.5" hidden="1" customHeight="1" x14ac:dyDescent="0.25">
      <c r="A432" s="254"/>
      <c r="B432" s="320" t="s">
        <v>476</v>
      </c>
      <c r="C432" s="320" t="s">
        <v>419</v>
      </c>
      <c r="D432" s="321"/>
      <c r="E432" s="641" t="s">
        <v>420</v>
      </c>
      <c r="F432" s="641"/>
      <c r="G432" s="254"/>
      <c r="H432" s="254"/>
      <c r="I432" s="265">
        <v>0</v>
      </c>
      <c r="J432" s="254"/>
      <c r="K432" s="254"/>
      <c r="L432" s="254"/>
      <c r="M432" s="254"/>
      <c r="N432" s="265">
        <v>0</v>
      </c>
      <c r="O432" s="236" t="e">
        <f t="shared" si="309"/>
        <v>#DIV/0!</v>
      </c>
      <c r="P432" s="265">
        <v>0</v>
      </c>
      <c r="Q432" s="265">
        <v>0</v>
      </c>
      <c r="R432" s="265">
        <v>0</v>
      </c>
      <c r="S432" s="265">
        <v>0</v>
      </c>
      <c r="T432" s="265">
        <v>0</v>
      </c>
      <c r="U432" s="336">
        <f t="shared" si="269"/>
        <v>0</v>
      </c>
      <c r="V432" s="254"/>
    </row>
    <row r="433" spans="1:22" ht="24.75" hidden="1" customHeight="1" x14ac:dyDescent="0.25">
      <c r="A433" s="254"/>
      <c r="B433" s="639" t="s">
        <v>476</v>
      </c>
      <c r="C433" s="639" t="s">
        <v>412</v>
      </c>
      <c r="D433" s="638"/>
      <c r="E433" s="642" t="s">
        <v>413</v>
      </c>
      <c r="F433" s="642"/>
      <c r="G433" s="254"/>
      <c r="H433" s="254"/>
      <c r="I433" s="263">
        <f t="shared" ref="I433" si="314">SUM(I434:I435)</f>
        <v>114500000</v>
      </c>
      <c r="J433" s="254"/>
      <c r="K433" s="254"/>
      <c r="L433" s="254"/>
      <c r="M433" s="254"/>
      <c r="N433" s="263">
        <f t="shared" ref="N433:T433" si="315">SUM(N434:N435)</f>
        <v>114197105</v>
      </c>
      <c r="O433" s="236">
        <f t="shared" si="309"/>
        <v>99.735462882096073</v>
      </c>
      <c r="P433" s="263">
        <f t="shared" si="315"/>
        <v>100037105</v>
      </c>
      <c r="Q433" s="263">
        <f t="shared" si="315"/>
        <v>0</v>
      </c>
      <c r="R433" s="263">
        <f t="shared" si="315"/>
        <v>14160000</v>
      </c>
      <c r="S433" s="263">
        <f t="shared" si="315"/>
        <v>0</v>
      </c>
      <c r="T433" s="263">
        <f t="shared" si="315"/>
        <v>0</v>
      </c>
      <c r="U433" s="336">
        <f t="shared" si="269"/>
        <v>302895</v>
      </c>
      <c r="V433" s="254"/>
    </row>
    <row r="434" spans="1:22" ht="25.5" hidden="1" x14ac:dyDescent="0.25">
      <c r="A434" s="254"/>
      <c r="B434" s="320" t="s">
        <v>476</v>
      </c>
      <c r="C434" s="320" t="s">
        <v>894</v>
      </c>
      <c r="D434" s="321"/>
      <c r="E434" s="641" t="s">
        <v>895</v>
      </c>
      <c r="F434" s="641"/>
      <c r="G434" s="254"/>
      <c r="H434" s="254"/>
      <c r="I434" s="265">
        <v>0</v>
      </c>
      <c r="J434" s="254"/>
      <c r="K434" s="254"/>
      <c r="L434" s="254"/>
      <c r="M434" s="254"/>
      <c r="N434" s="265">
        <v>0</v>
      </c>
      <c r="O434" s="236" t="e">
        <f t="shared" si="309"/>
        <v>#DIV/0!</v>
      </c>
      <c r="P434" s="265">
        <v>0</v>
      </c>
      <c r="Q434" s="265">
        <v>0</v>
      </c>
      <c r="R434" s="265">
        <v>0</v>
      </c>
      <c r="S434" s="265">
        <v>0</v>
      </c>
      <c r="T434" s="265">
        <v>0</v>
      </c>
      <c r="U434" s="336">
        <f t="shared" si="269"/>
        <v>0</v>
      </c>
      <c r="V434" s="254"/>
    </row>
    <row r="435" spans="1:22" ht="25.5" hidden="1" x14ac:dyDescent="0.25">
      <c r="A435" s="254"/>
      <c r="B435" s="320" t="s">
        <v>476</v>
      </c>
      <c r="C435" s="320" t="s">
        <v>414</v>
      </c>
      <c r="D435" s="321"/>
      <c r="E435" s="641" t="s">
        <v>415</v>
      </c>
      <c r="F435" s="641"/>
      <c r="G435" s="254"/>
      <c r="H435" s="254"/>
      <c r="I435" s="265">
        <v>114500000</v>
      </c>
      <c r="J435" s="254"/>
      <c r="K435" s="254"/>
      <c r="L435" s="254"/>
      <c r="M435" s="254"/>
      <c r="N435" s="265">
        <v>114197105</v>
      </c>
      <c r="O435" s="236">
        <f t="shared" si="309"/>
        <v>99.735462882096073</v>
      </c>
      <c r="P435" s="265">
        <v>100037105</v>
      </c>
      <c r="Q435" s="265"/>
      <c r="R435" s="265">
        <f>N435-P435</f>
        <v>14160000</v>
      </c>
      <c r="S435" s="265"/>
      <c r="T435" s="265"/>
      <c r="U435" s="336">
        <f t="shared" si="269"/>
        <v>302895</v>
      </c>
      <c r="V435" s="254"/>
    </row>
    <row r="436" spans="1:22" hidden="1" x14ac:dyDescent="0.25">
      <c r="A436" s="254"/>
      <c r="B436" s="320"/>
      <c r="C436" s="320"/>
      <c r="D436" s="321"/>
      <c r="E436" s="641"/>
      <c r="F436" s="641"/>
      <c r="G436" s="254"/>
      <c r="H436" s="254"/>
      <c r="I436" s="265"/>
      <c r="J436" s="254"/>
      <c r="K436" s="254"/>
      <c r="L436" s="254"/>
      <c r="M436" s="254"/>
      <c r="N436" s="265"/>
      <c r="O436" s="236"/>
      <c r="P436" s="265"/>
      <c r="Q436" s="265"/>
      <c r="R436" s="265"/>
      <c r="S436" s="265"/>
      <c r="T436" s="265"/>
      <c r="U436" s="336">
        <f t="shared" si="269"/>
        <v>0</v>
      </c>
      <c r="V436" s="254"/>
    </row>
    <row r="437" spans="1:22" ht="33" customHeight="1" x14ac:dyDescent="0.25">
      <c r="A437" s="254"/>
      <c r="B437" s="635" t="s">
        <v>1878</v>
      </c>
      <c r="C437" s="635"/>
      <c r="D437" s="634"/>
      <c r="E437" s="646" t="s">
        <v>1877</v>
      </c>
      <c r="F437" s="646" t="s">
        <v>1938</v>
      </c>
      <c r="G437" s="254"/>
      <c r="H437" s="254"/>
      <c r="I437" s="258">
        <f>I438</f>
        <v>8070500</v>
      </c>
      <c r="J437" s="254"/>
      <c r="K437" s="254"/>
      <c r="L437" s="254"/>
      <c r="M437" s="254"/>
      <c r="N437" s="258">
        <f>N438</f>
        <v>8070500</v>
      </c>
      <c r="O437" s="236">
        <f t="shared" ref="O437:O440" si="316">N437/I437*100</f>
        <v>100</v>
      </c>
      <c r="P437" s="258">
        <f t="shared" ref="P437:T437" si="317">P438</f>
        <v>8070500</v>
      </c>
      <c r="Q437" s="258">
        <f t="shared" si="317"/>
        <v>0</v>
      </c>
      <c r="R437" s="258">
        <f t="shared" si="317"/>
        <v>0</v>
      </c>
      <c r="S437" s="258">
        <f t="shared" si="317"/>
        <v>0</v>
      </c>
      <c r="T437" s="258">
        <f t="shared" si="317"/>
        <v>0</v>
      </c>
      <c r="U437" s="336">
        <f t="shared" si="269"/>
        <v>0</v>
      </c>
      <c r="V437" s="254"/>
    </row>
    <row r="438" spans="1:22" hidden="1" x14ac:dyDescent="0.25">
      <c r="A438" s="254"/>
      <c r="B438" s="635" t="s">
        <v>1878</v>
      </c>
      <c r="C438" s="635" t="s">
        <v>363</v>
      </c>
      <c r="D438" s="634"/>
      <c r="E438" s="646" t="s">
        <v>66</v>
      </c>
      <c r="F438" s="646"/>
      <c r="G438" s="254"/>
      <c r="H438" s="254"/>
      <c r="I438" s="258">
        <f t="shared" ref="I438:I439" si="318">I439</f>
        <v>8070500</v>
      </c>
      <c r="J438" s="254"/>
      <c r="K438" s="254"/>
      <c r="L438" s="254"/>
      <c r="M438" s="254"/>
      <c r="N438" s="258">
        <f t="shared" ref="N438:T439" si="319">N439</f>
        <v>8070500</v>
      </c>
      <c r="O438" s="236">
        <f t="shared" si="316"/>
        <v>100</v>
      </c>
      <c r="P438" s="258">
        <f t="shared" si="319"/>
        <v>8070500</v>
      </c>
      <c r="Q438" s="258">
        <f t="shared" si="319"/>
        <v>0</v>
      </c>
      <c r="R438" s="258">
        <f t="shared" si="319"/>
        <v>0</v>
      </c>
      <c r="S438" s="258">
        <f t="shared" si="319"/>
        <v>0</v>
      </c>
      <c r="T438" s="258">
        <f t="shared" si="319"/>
        <v>0</v>
      </c>
      <c r="U438" s="336">
        <f t="shared" si="269"/>
        <v>0</v>
      </c>
      <c r="V438" s="254"/>
    </row>
    <row r="439" spans="1:22" hidden="1" x14ac:dyDescent="0.25">
      <c r="A439" s="254"/>
      <c r="B439" s="639" t="s">
        <v>1878</v>
      </c>
      <c r="C439" s="639" t="s">
        <v>401</v>
      </c>
      <c r="D439" s="638"/>
      <c r="E439" s="642" t="s">
        <v>880</v>
      </c>
      <c r="F439" s="642"/>
      <c r="G439" s="254"/>
      <c r="H439" s="254"/>
      <c r="I439" s="263">
        <f t="shared" si="318"/>
        <v>8070500</v>
      </c>
      <c r="J439" s="254"/>
      <c r="K439" s="254"/>
      <c r="L439" s="254"/>
      <c r="M439" s="254"/>
      <c r="N439" s="263">
        <f t="shared" si="319"/>
        <v>8070500</v>
      </c>
      <c r="O439" s="236">
        <f t="shared" si="316"/>
        <v>100</v>
      </c>
      <c r="P439" s="263">
        <f t="shared" si="319"/>
        <v>8070500</v>
      </c>
      <c r="Q439" s="263">
        <f t="shared" si="319"/>
        <v>0</v>
      </c>
      <c r="R439" s="263">
        <f t="shared" si="319"/>
        <v>0</v>
      </c>
      <c r="S439" s="263">
        <f t="shared" si="319"/>
        <v>0</v>
      </c>
      <c r="T439" s="263">
        <f t="shared" si="319"/>
        <v>0</v>
      </c>
      <c r="U439" s="336">
        <f t="shared" si="269"/>
        <v>0</v>
      </c>
      <c r="V439" s="254"/>
    </row>
    <row r="440" spans="1:22" ht="25.5" hidden="1" x14ac:dyDescent="0.25">
      <c r="A440" s="254"/>
      <c r="B440" s="320" t="s">
        <v>1878</v>
      </c>
      <c r="C440" s="320" t="s">
        <v>402</v>
      </c>
      <c r="D440" s="321"/>
      <c r="E440" s="641" t="s">
        <v>882</v>
      </c>
      <c r="F440" s="641"/>
      <c r="G440" s="254"/>
      <c r="H440" s="254"/>
      <c r="I440" s="265">
        <v>8070500</v>
      </c>
      <c r="J440" s="254"/>
      <c r="K440" s="254"/>
      <c r="L440" s="254"/>
      <c r="M440" s="254"/>
      <c r="N440" s="265">
        <v>8070500</v>
      </c>
      <c r="O440" s="236">
        <f t="shared" si="316"/>
        <v>100</v>
      </c>
      <c r="P440" s="265">
        <v>8070500</v>
      </c>
      <c r="Q440" s="265"/>
      <c r="R440" s="265"/>
      <c r="S440" s="265"/>
      <c r="T440" s="265"/>
      <c r="U440" s="336">
        <f t="shared" si="269"/>
        <v>0</v>
      </c>
      <c r="V440" s="254"/>
    </row>
    <row r="441" spans="1:22" hidden="1" x14ac:dyDescent="0.25">
      <c r="A441" s="254"/>
      <c r="B441" s="320"/>
      <c r="C441" s="320"/>
      <c r="D441" s="321"/>
      <c r="E441" s="322"/>
      <c r="F441" s="322"/>
      <c r="G441" s="254"/>
      <c r="H441" s="254"/>
      <c r="I441" s="265"/>
      <c r="J441" s="254"/>
      <c r="K441" s="254"/>
      <c r="L441" s="254"/>
      <c r="M441" s="254"/>
      <c r="N441" s="265"/>
      <c r="O441" s="236"/>
      <c r="P441" s="265"/>
      <c r="Q441" s="265"/>
      <c r="R441" s="265"/>
      <c r="S441" s="265"/>
      <c r="T441" s="265"/>
      <c r="U441" s="336">
        <f t="shared" si="269"/>
        <v>0</v>
      </c>
      <c r="V441" s="254"/>
    </row>
    <row r="442" spans="1:22" ht="38.25" customHeight="1" x14ac:dyDescent="0.25">
      <c r="A442" s="254"/>
      <c r="B442" s="635" t="s">
        <v>896</v>
      </c>
      <c r="C442" s="635"/>
      <c r="D442" s="634"/>
      <c r="E442" s="646" t="s">
        <v>897</v>
      </c>
      <c r="F442" s="646" t="s">
        <v>1939</v>
      </c>
      <c r="G442" s="254"/>
      <c r="H442" s="254"/>
      <c r="I442" s="258">
        <f>I447+I443</f>
        <v>28932000</v>
      </c>
      <c r="J442" s="254"/>
      <c r="K442" s="254"/>
      <c r="L442" s="254"/>
      <c r="M442" s="254"/>
      <c r="N442" s="258">
        <f>N447+N443</f>
        <v>28291960</v>
      </c>
      <c r="O442" s="236">
        <f t="shared" si="309"/>
        <v>97.787778238628505</v>
      </c>
      <c r="P442" s="258">
        <f t="shared" ref="P442:T442" si="320">P447+P443</f>
        <v>28291960</v>
      </c>
      <c r="Q442" s="258">
        <f t="shared" si="320"/>
        <v>0</v>
      </c>
      <c r="R442" s="258">
        <f t="shared" si="320"/>
        <v>0</v>
      </c>
      <c r="S442" s="258">
        <f t="shared" si="320"/>
        <v>0</v>
      </c>
      <c r="T442" s="258">
        <f t="shared" si="320"/>
        <v>0</v>
      </c>
      <c r="U442" s="336">
        <f t="shared" si="269"/>
        <v>640040</v>
      </c>
      <c r="V442" s="254"/>
    </row>
    <row r="443" spans="1:22" hidden="1" x14ac:dyDescent="0.25">
      <c r="A443" s="254"/>
      <c r="B443" s="639" t="s">
        <v>896</v>
      </c>
      <c r="C443" s="639" t="s">
        <v>321</v>
      </c>
      <c r="D443" s="638"/>
      <c r="E443" s="642" t="s">
        <v>322</v>
      </c>
      <c r="F443" s="642"/>
      <c r="G443" s="254"/>
      <c r="H443" s="254"/>
      <c r="I443" s="263">
        <f t="shared" ref="I443" si="321">SUM(I444:I446)</f>
        <v>318000</v>
      </c>
      <c r="J443" s="254"/>
      <c r="K443" s="254"/>
      <c r="L443" s="254"/>
      <c r="M443" s="254"/>
      <c r="N443" s="263">
        <f t="shared" ref="N443:T443" si="322">SUM(N444:N446)</f>
        <v>318000</v>
      </c>
      <c r="O443" s="236">
        <f t="shared" si="309"/>
        <v>100</v>
      </c>
      <c r="P443" s="263">
        <f t="shared" si="322"/>
        <v>318000</v>
      </c>
      <c r="Q443" s="263">
        <f t="shared" si="322"/>
        <v>0</v>
      </c>
      <c r="R443" s="263">
        <f t="shared" si="322"/>
        <v>0</v>
      </c>
      <c r="S443" s="263">
        <f t="shared" si="322"/>
        <v>0</v>
      </c>
      <c r="T443" s="263">
        <f t="shared" si="322"/>
        <v>0</v>
      </c>
      <c r="U443" s="336">
        <f t="shared" ref="U443:U506" si="323">I443-N443</f>
        <v>0</v>
      </c>
      <c r="V443" s="254"/>
    </row>
    <row r="444" spans="1:22" ht="17.25" hidden="1" customHeight="1" x14ac:dyDescent="0.25">
      <c r="A444" s="254"/>
      <c r="B444" s="320" t="s">
        <v>896</v>
      </c>
      <c r="C444" s="320" t="s">
        <v>323</v>
      </c>
      <c r="D444" s="321"/>
      <c r="E444" s="641" t="s">
        <v>324</v>
      </c>
      <c r="F444" s="641"/>
      <c r="G444" s="254"/>
      <c r="H444" s="254"/>
      <c r="I444" s="265">
        <v>100000</v>
      </c>
      <c r="J444" s="254"/>
      <c r="K444" s="254"/>
      <c r="L444" s="254"/>
      <c r="M444" s="254"/>
      <c r="N444" s="265">
        <v>100000</v>
      </c>
      <c r="O444" s="236">
        <f t="shared" si="309"/>
        <v>100</v>
      </c>
      <c r="P444" s="265">
        <v>100000</v>
      </c>
      <c r="Q444" s="265"/>
      <c r="R444" s="265"/>
      <c r="S444" s="265"/>
      <c r="T444" s="265"/>
      <c r="U444" s="336">
        <f t="shared" si="323"/>
        <v>0</v>
      </c>
      <c r="V444" s="254"/>
    </row>
    <row r="445" spans="1:22" ht="19.5" hidden="1" customHeight="1" x14ac:dyDescent="0.25">
      <c r="A445" s="254"/>
      <c r="B445" s="320" t="s">
        <v>896</v>
      </c>
      <c r="C445" s="320" t="s">
        <v>327</v>
      </c>
      <c r="D445" s="321"/>
      <c r="E445" s="641" t="s">
        <v>328</v>
      </c>
      <c r="F445" s="641"/>
      <c r="G445" s="254"/>
      <c r="H445" s="254"/>
      <c r="I445" s="265">
        <v>43000</v>
      </c>
      <c r="J445" s="254"/>
      <c r="K445" s="254"/>
      <c r="L445" s="254"/>
      <c r="M445" s="254"/>
      <c r="N445" s="265">
        <v>43000</v>
      </c>
      <c r="O445" s="236">
        <f t="shared" si="309"/>
        <v>100</v>
      </c>
      <c r="P445" s="265">
        <v>43000</v>
      </c>
      <c r="Q445" s="265"/>
      <c r="R445" s="265"/>
      <c r="S445" s="265"/>
      <c r="T445" s="265"/>
      <c r="U445" s="336">
        <f t="shared" si="323"/>
        <v>0</v>
      </c>
      <c r="V445" s="254"/>
    </row>
    <row r="446" spans="1:22" ht="20.25" hidden="1" customHeight="1" x14ac:dyDescent="0.25">
      <c r="A446" s="254"/>
      <c r="B446" s="320" t="s">
        <v>896</v>
      </c>
      <c r="C446" s="320" t="s">
        <v>329</v>
      </c>
      <c r="D446" s="321"/>
      <c r="E446" s="641" t="s">
        <v>330</v>
      </c>
      <c r="F446" s="641"/>
      <c r="G446" s="254"/>
      <c r="H446" s="254"/>
      <c r="I446" s="265">
        <v>175000</v>
      </c>
      <c r="J446" s="254"/>
      <c r="K446" s="254"/>
      <c r="L446" s="254"/>
      <c r="M446" s="254"/>
      <c r="N446" s="265">
        <v>175000</v>
      </c>
      <c r="O446" s="236">
        <f t="shared" si="309"/>
        <v>100</v>
      </c>
      <c r="P446" s="265">
        <v>175000</v>
      </c>
      <c r="Q446" s="265"/>
      <c r="R446" s="265"/>
      <c r="S446" s="265"/>
      <c r="T446" s="265"/>
      <c r="U446" s="336">
        <f t="shared" si="323"/>
        <v>0</v>
      </c>
      <c r="V446" s="254"/>
    </row>
    <row r="447" spans="1:22" hidden="1" x14ac:dyDescent="0.25">
      <c r="A447" s="254"/>
      <c r="B447" s="635" t="s">
        <v>896</v>
      </c>
      <c r="C447" s="635" t="s">
        <v>363</v>
      </c>
      <c r="D447" s="634"/>
      <c r="E447" s="646" t="s">
        <v>66</v>
      </c>
      <c r="F447" s="646"/>
      <c r="G447" s="254"/>
      <c r="H447" s="254"/>
      <c r="I447" s="258">
        <f t="shared" ref="I447" si="324">I448</f>
        <v>28614000</v>
      </c>
      <c r="J447" s="254"/>
      <c r="K447" s="254"/>
      <c r="L447" s="254"/>
      <c r="M447" s="254"/>
      <c r="N447" s="258">
        <f t="shared" ref="N447:T447" si="325">N448</f>
        <v>27973960</v>
      </c>
      <c r="O447" s="236">
        <f t="shared" si="309"/>
        <v>97.763192842664424</v>
      </c>
      <c r="P447" s="258">
        <f t="shared" si="325"/>
        <v>27973960</v>
      </c>
      <c r="Q447" s="258">
        <f t="shared" si="325"/>
        <v>0</v>
      </c>
      <c r="R447" s="258">
        <f t="shared" si="325"/>
        <v>0</v>
      </c>
      <c r="S447" s="258">
        <f t="shared" si="325"/>
        <v>0</v>
      </c>
      <c r="T447" s="258">
        <f t="shared" si="325"/>
        <v>0</v>
      </c>
      <c r="U447" s="336">
        <f t="shared" si="323"/>
        <v>640040</v>
      </c>
      <c r="V447" s="254"/>
    </row>
    <row r="448" spans="1:22" hidden="1" x14ac:dyDescent="0.25">
      <c r="A448" s="254"/>
      <c r="B448" s="639" t="s">
        <v>896</v>
      </c>
      <c r="C448" s="639" t="s">
        <v>401</v>
      </c>
      <c r="D448" s="638"/>
      <c r="E448" s="642" t="s">
        <v>880</v>
      </c>
      <c r="F448" s="642"/>
      <c r="G448" s="254"/>
      <c r="H448" s="254"/>
      <c r="I448" s="263">
        <f>SUM(I449:I451)</f>
        <v>28614000</v>
      </c>
      <c r="J448" s="254"/>
      <c r="K448" s="254"/>
      <c r="L448" s="254"/>
      <c r="M448" s="254"/>
      <c r="N448" s="263">
        <f>SUM(N449:N451)</f>
        <v>27973960</v>
      </c>
      <c r="O448" s="236">
        <f t="shared" si="309"/>
        <v>97.763192842664424</v>
      </c>
      <c r="P448" s="263">
        <f t="shared" ref="P448:T448" si="326">SUM(P449:P451)</f>
        <v>27973960</v>
      </c>
      <c r="Q448" s="263">
        <f t="shared" si="326"/>
        <v>0</v>
      </c>
      <c r="R448" s="263">
        <f t="shared" si="326"/>
        <v>0</v>
      </c>
      <c r="S448" s="263">
        <f t="shared" si="326"/>
        <v>0</v>
      </c>
      <c r="T448" s="263">
        <f t="shared" si="326"/>
        <v>0</v>
      </c>
      <c r="U448" s="336">
        <f t="shared" si="323"/>
        <v>640040</v>
      </c>
      <c r="V448" s="254"/>
    </row>
    <row r="449" spans="1:22" ht="25.5" hidden="1" x14ac:dyDescent="0.25">
      <c r="A449" s="254"/>
      <c r="B449" s="320" t="s">
        <v>896</v>
      </c>
      <c r="C449" s="320" t="s">
        <v>402</v>
      </c>
      <c r="D449" s="321"/>
      <c r="E449" s="641" t="s">
        <v>1879</v>
      </c>
      <c r="F449" s="641"/>
      <c r="G449" s="254"/>
      <c r="H449" s="254"/>
      <c r="I449" s="265">
        <v>525000</v>
      </c>
      <c r="J449" s="254"/>
      <c r="K449" s="254"/>
      <c r="L449" s="254"/>
      <c r="M449" s="254"/>
      <c r="N449" s="265">
        <v>525000</v>
      </c>
      <c r="O449" s="236">
        <f t="shared" si="309"/>
        <v>100</v>
      </c>
      <c r="P449" s="265">
        <v>525000</v>
      </c>
      <c r="Q449" s="265"/>
      <c r="R449" s="265"/>
      <c r="S449" s="265"/>
      <c r="T449" s="265"/>
      <c r="U449" s="336">
        <f t="shared" si="323"/>
        <v>0</v>
      </c>
      <c r="V449" s="254"/>
    </row>
    <row r="450" spans="1:22" ht="25.5" hidden="1" x14ac:dyDescent="0.25">
      <c r="A450" s="254"/>
      <c r="B450" s="320" t="s">
        <v>896</v>
      </c>
      <c r="C450" s="320" t="s">
        <v>402</v>
      </c>
      <c r="D450" s="321"/>
      <c r="E450" s="641" t="s">
        <v>1880</v>
      </c>
      <c r="F450" s="641"/>
      <c r="G450" s="254"/>
      <c r="H450" s="254"/>
      <c r="I450" s="265">
        <v>5525000</v>
      </c>
      <c r="J450" s="254"/>
      <c r="K450" s="254"/>
      <c r="L450" s="254"/>
      <c r="M450" s="254"/>
      <c r="N450" s="265">
        <v>5525000</v>
      </c>
      <c r="O450" s="236">
        <f t="shared" si="309"/>
        <v>100</v>
      </c>
      <c r="P450" s="265">
        <v>5525000</v>
      </c>
      <c r="Q450" s="265"/>
      <c r="R450" s="265"/>
      <c r="S450" s="265"/>
      <c r="T450" s="265"/>
      <c r="U450" s="336">
        <f t="shared" si="323"/>
        <v>0</v>
      </c>
      <c r="V450" s="254"/>
    </row>
    <row r="451" spans="1:22" ht="23.25" hidden="1" customHeight="1" x14ac:dyDescent="0.25">
      <c r="A451" s="254"/>
      <c r="B451" s="320" t="s">
        <v>896</v>
      </c>
      <c r="C451" s="320" t="s">
        <v>402</v>
      </c>
      <c r="D451" s="321"/>
      <c r="E451" s="641" t="s">
        <v>882</v>
      </c>
      <c r="F451" s="641"/>
      <c r="G451" s="254"/>
      <c r="H451" s="254"/>
      <c r="I451" s="265">
        <v>22564000</v>
      </c>
      <c r="J451" s="254"/>
      <c r="K451" s="254"/>
      <c r="L451" s="254"/>
      <c r="M451" s="254"/>
      <c r="N451" s="265">
        <v>21923960</v>
      </c>
      <c r="O451" s="236">
        <f t="shared" si="309"/>
        <v>97.163446197482713</v>
      </c>
      <c r="P451" s="265">
        <f>N451</f>
        <v>21923960</v>
      </c>
      <c r="Q451" s="265"/>
      <c r="R451" s="265"/>
      <c r="S451" s="265"/>
      <c r="T451" s="265"/>
      <c r="U451" s="336">
        <f t="shared" si="323"/>
        <v>640040</v>
      </c>
      <c r="V451" s="254"/>
    </row>
    <row r="452" spans="1:22" ht="0.75" customHeight="1" x14ac:dyDescent="0.25">
      <c r="A452" s="254"/>
      <c r="B452" s="320"/>
      <c r="C452" s="320"/>
      <c r="D452" s="321"/>
      <c r="E452" s="322"/>
      <c r="F452" s="322"/>
      <c r="G452" s="254"/>
      <c r="H452" s="254"/>
      <c r="I452" s="265"/>
      <c r="J452" s="254"/>
      <c r="K452" s="254"/>
      <c r="L452" s="254"/>
      <c r="M452" s="254"/>
      <c r="N452" s="265"/>
      <c r="O452" s="236"/>
      <c r="P452" s="265"/>
      <c r="Q452" s="265"/>
      <c r="R452" s="265"/>
      <c r="S452" s="265"/>
      <c r="T452" s="265"/>
      <c r="U452" s="336">
        <f t="shared" si="323"/>
        <v>0</v>
      </c>
      <c r="V452" s="254"/>
    </row>
    <row r="453" spans="1:22" x14ac:dyDescent="0.25">
      <c r="A453" s="254"/>
      <c r="B453" s="635" t="s">
        <v>477</v>
      </c>
      <c r="C453" s="644"/>
      <c r="D453" s="636" t="s">
        <v>478</v>
      </c>
      <c r="E453" s="634"/>
      <c r="F453" s="634"/>
      <c r="G453" s="254"/>
      <c r="H453" s="254"/>
      <c r="I453" s="258">
        <f t="shared" ref="I453:I456" si="327">I454</f>
        <v>2272000</v>
      </c>
      <c r="J453" s="254"/>
      <c r="K453" s="254"/>
      <c r="L453" s="254"/>
      <c r="M453" s="254"/>
      <c r="N453" s="258">
        <f t="shared" ref="N453:T456" si="328">N454</f>
        <v>1082000</v>
      </c>
      <c r="O453" s="236">
        <f t="shared" si="309"/>
        <v>47.62323943661972</v>
      </c>
      <c r="P453" s="258">
        <f t="shared" si="328"/>
        <v>1082000</v>
      </c>
      <c r="Q453" s="258">
        <f t="shared" si="328"/>
        <v>0</v>
      </c>
      <c r="R453" s="258">
        <f t="shared" si="328"/>
        <v>0</v>
      </c>
      <c r="S453" s="258">
        <f t="shared" si="328"/>
        <v>0</v>
      </c>
      <c r="T453" s="258">
        <f t="shared" si="328"/>
        <v>0</v>
      </c>
      <c r="U453" s="336">
        <f t="shared" si="323"/>
        <v>1190000</v>
      </c>
      <c r="V453" s="254"/>
    </row>
    <row r="454" spans="1:22" ht="42.75" customHeight="1" x14ac:dyDescent="0.25">
      <c r="A454" s="254"/>
      <c r="B454" s="635" t="s">
        <v>479</v>
      </c>
      <c r="C454" s="644"/>
      <c r="D454" s="634"/>
      <c r="E454" s="646" t="s">
        <v>480</v>
      </c>
      <c r="F454" s="646" t="s">
        <v>1940</v>
      </c>
      <c r="G454" s="254"/>
      <c r="H454" s="254"/>
      <c r="I454" s="258">
        <f t="shared" si="327"/>
        <v>2272000</v>
      </c>
      <c r="J454" s="254"/>
      <c r="K454" s="254"/>
      <c r="L454" s="254"/>
      <c r="M454" s="254"/>
      <c r="N454" s="258">
        <f t="shared" si="328"/>
        <v>1082000</v>
      </c>
      <c r="O454" s="236">
        <f t="shared" si="309"/>
        <v>47.62323943661972</v>
      </c>
      <c r="P454" s="258">
        <f t="shared" si="328"/>
        <v>1082000</v>
      </c>
      <c r="Q454" s="258">
        <f t="shared" si="328"/>
        <v>0</v>
      </c>
      <c r="R454" s="258">
        <f t="shared" si="328"/>
        <v>0</v>
      </c>
      <c r="S454" s="258">
        <f t="shared" si="328"/>
        <v>0</v>
      </c>
      <c r="T454" s="258">
        <f t="shared" si="328"/>
        <v>0</v>
      </c>
      <c r="U454" s="336">
        <f t="shared" si="323"/>
        <v>1190000</v>
      </c>
      <c r="V454" s="254"/>
    </row>
    <row r="455" spans="1:22" hidden="1" x14ac:dyDescent="0.25">
      <c r="A455" s="254"/>
      <c r="B455" s="635" t="s">
        <v>479</v>
      </c>
      <c r="C455" s="635" t="s">
        <v>320</v>
      </c>
      <c r="D455" s="634"/>
      <c r="E455" s="646" t="s">
        <v>65</v>
      </c>
      <c r="F455" s="646"/>
      <c r="G455" s="254"/>
      <c r="H455" s="254"/>
      <c r="I455" s="258">
        <f t="shared" si="327"/>
        <v>2272000</v>
      </c>
      <c r="J455" s="254"/>
      <c r="K455" s="254"/>
      <c r="L455" s="254"/>
      <c r="M455" s="254"/>
      <c r="N455" s="258">
        <f t="shared" si="328"/>
        <v>1082000</v>
      </c>
      <c r="O455" s="236">
        <f t="shared" si="309"/>
        <v>47.62323943661972</v>
      </c>
      <c r="P455" s="258">
        <f t="shared" si="328"/>
        <v>1082000</v>
      </c>
      <c r="Q455" s="258">
        <f t="shared" si="328"/>
        <v>0</v>
      </c>
      <c r="R455" s="258">
        <f t="shared" si="328"/>
        <v>0</v>
      </c>
      <c r="S455" s="258">
        <f t="shared" si="328"/>
        <v>0</v>
      </c>
      <c r="T455" s="258">
        <f t="shared" si="328"/>
        <v>0</v>
      </c>
      <c r="U455" s="336">
        <f t="shared" si="323"/>
        <v>1190000</v>
      </c>
      <c r="V455" s="254"/>
    </row>
    <row r="456" spans="1:22" hidden="1" x14ac:dyDescent="0.25">
      <c r="A456" s="254"/>
      <c r="B456" s="639" t="s">
        <v>479</v>
      </c>
      <c r="C456" s="639" t="s">
        <v>321</v>
      </c>
      <c r="D456" s="638"/>
      <c r="E456" s="642" t="s">
        <v>322</v>
      </c>
      <c r="F456" s="642"/>
      <c r="G456" s="254"/>
      <c r="H456" s="254"/>
      <c r="I456" s="263">
        <f t="shared" si="327"/>
        <v>2272000</v>
      </c>
      <c r="J456" s="254"/>
      <c r="K456" s="254"/>
      <c r="L456" s="254"/>
      <c r="M456" s="254"/>
      <c r="N456" s="263">
        <f t="shared" si="328"/>
        <v>1082000</v>
      </c>
      <c r="O456" s="236">
        <f t="shared" si="309"/>
        <v>47.62323943661972</v>
      </c>
      <c r="P456" s="263">
        <f t="shared" si="328"/>
        <v>1082000</v>
      </c>
      <c r="Q456" s="263">
        <f t="shared" si="328"/>
        <v>0</v>
      </c>
      <c r="R456" s="263">
        <f t="shared" si="328"/>
        <v>0</v>
      </c>
      <c r="S456" s="263">
        <f t="shared" si="328"/>
        <v>0</v>
      </c>
      <c r="T456" s="263">
        <f t="shared" si="328"/>
        <v>0</v>
      </c>
      <c r="U456" s="336">
        <f t="shared" si="323"/>
        <v>1190000</v>
      </c>
      <c r="V456" s="254"/>
    </row>
    <row r="457" spans="1:22" hidden="1" x14ac:dyDescent="0.25">
      <c r="A457" s="254"/>
      <c r="B457" s="650" t="s">
        <v>479</v>
      </c>
      <c r="C457" s="650" t="s">
        <v>866</v>
      </c>
      <c r="D457" s="651"/>
      <c r="E457" s="641" t="s">
        <v>898</v>
      </c>
      <c r="F457" s="641"/>
      <c r="G457" s="254"/>
      <c r="H457" s="254"/>
      <c r="I457" s="302">
        <v>2272000</v>
      </c>
      <c r="J457" s="254"/>
      <c r="K457" s="254"/>
      <c r="L457" s="254"/>
      <c r="M457" s="254"/>
      <c r="N457" s="302">
        <v>1082000</v>
      </c>
      <c r="O457" s="236">
        <f t="shared" si="309"/>
        <v>47.62323943661972</v>
      </c>
      <c r="P457" s="302">
        <f>N457</f>
        <v>1082000</v>
      </c>
      <c r="Q457" s="302"/>
      <c r="R457" s="302"/>
      <c r="S457" s="302"/>
      <c r="T457" s="302"/>
      <c r="U457" s="336">
        <f t="shared" si="323"/>
        <v>1190000</v>
      </c>
      <c r="V457" s="254"/>
    </row>
    <row r="458" spans="1:22" hidden="1" x14ac:dyDescent="0.25">
      <c r="A458" s="254"/>
      <c r="B458" s="548"/>
      <c r="C458" s="548"/>
      <c r="D458" s="549"/>
      <c r="E458" s="641"/>
      <c r="F458" s="641"/>
      <c r="G458" s="254"/>
      <c r="H458" s="254"/>
      <c r="I458" s="302"/>
      <c r="J458" s="254"/>
      <c r="K458" s="254"/>
      <c r="L458" s="254"/>
      <c r="M458" s="254"/>
      <c r="N458" s="302"/>
      <c r="O458" s="236"/>
      <c r="P458" s="302"/>
      <c r="Q458" s="302"/>
      <c r="R458" s="302"/>
      <c r="S458" s="302"/>
      <c r="T458" s="302"/>
      <c r="U458" s="336">
        <f t="shared" si="323"/>
        <v>0</v>
      </c>
      <c r="V458" s="254"/>
    </row>
    <row r="459" spans="1:22" x14ac:dyDescent="0.25">
      <c r="A459" s="254"/>
      <c r="B459" s="635" t="s">
        <v>899</v>
      </c>
      <c r="C459" s="548"/>
      <c r="D459" s="549"/>
      <c r="E459" s="646" t="s">
        <v>103</v>
      </c>
      <c r="F459" s="646"/>
      <c r="G459" s="254"/>
      <c r="H459" s="254"/>
      <c r="I459" s="305">
        <f>I460+I476</f>
        <v>152881988</v>
      </c>
      <c r="J459" s="254"/>
      <c r="K459" s="254"/>
      <c r="L459" s="254"/>
      <c r="M459" s="254"/>
      <c r="N459" s="305">
        <f>N460+N476</f>
        <v>135310090</v>
      </c>
      <c r="O459" s="236">
        <f t="shared" si="309"/>
        <v>88.506233971787438</v>
      </c>
      <c r="P459" s="305">
        <f t="shared" ref="P459:T459" si="329">P460+P476</f>
        <v>135310090</v>
      </c>
      <c r="Q459" s="305">
        <f t="shared" si="329"/>
        <v>0</v>
      </c>
      <c r="R459" s="305">
        <f t="shared" si="329"/>
        <v>0</v>
      </c>
      <c r="S459" s="305">
        <f t="shared" si="329"/>
        <v>0</v>
      </c>
      <c r="T459" s="305">
        <f t="shared" si="329"/>
        <v>0</v>
      </c>
      <c r="U459" s="336">
        <f t="shared" si="323"/>
        <v>17571898</v>
      </c>
      <c r="V459" s="254"/>
    </row>
    <row r="460" spans="1:22" ht="35.25" customHeight="1" x14ac:dyDescent="0.25">
      <c r="A460" s="254"/>
      <c r="B460" s="635" t="s">
        <v>900</v>
      </c>
      <c r="C460" s="548"/>
      <c r="D460" s="549"/>
      <c r="E460" s="646" t="s">
        <v>901</v>
      </c>
      <c r="F460" s="646" t="s">
        <v>1941</v>
      </c>
      <c r="G460" s="254"/>
      <c r="H460" s="254"/>
      <c r="I460" s="305">
        <f>I461+I467</f>
        <v>123922488</v>
      </c>
      <c r="J460" s="254"/>
      <c r="K460" s="254"/>
      <c r="L460" s="254"/>
      <c r="M460" s="254"/>
      <c r="N460" s="305">
        <f>N461+N467</f>
        <v>119550590</v>
      </c>
      <c r="O460" s="236">
        <f t="shared" si="309"/>
        <v>96.472070509107283</v>
      </c>
      <c r="P460" s="305">
        <f t="shared" ref="P460:T460" si="330">P461+P467</f>
        <v>119550590</v>
      </c>
      <c r="Q460" s="305">
        <f t="shared" si="330"/>
        <v>0</v>
      </c>
      <c r="R460" s="305">
        <f t="shared" si="330"/>
        <v>0</v>
      </c>
      <c r="S460" s="305">
        <f t="shared" si="330"/>
        <v>0</v>
      </c>
      <c r="T460" s="305">
        <f t="shared" si="330"/>
        <v>0</v>
      </c>
      <c r="U460" s="336">
        <f t="shared" si="323"/>
        <v>4371898</v>
      </c>
      <c r="V460" s="254"/>
    </row>
    <row r="461" spans="1:22" hidden="1" x14ac:dyDescent="0.25">
      <c r="A461" s="254"/>
      <c r="B461" s="635" t="s">
        <v>900</v>
      </c>
      <c r="C461" s="635" t="s">
        <v>320</v>
      </c>
      <c r="D461" s="634"/>
      <c r="E461" s="646" t="s">
        <v>65</v>
      </c>
      <c r="F461" s="646"/>
      <c r="G461" s="254"/>
      <c r="H461" s="254"/>
      <c r="I461" s="305">
        <f>I462</f>
        <v>982488</v>
      </c>
      <c r="J461" s="254"/>
      <c r="K461" s="254"/>
      <c r="L461" s="254"/>
      <c r="M461" s="254"/>
      <c r="N461" s="305">
        <f>N462</f>
        <v>982000</v>
      </c>
      <c r="O461" s="236">
        <f t="shared" si="309"/>
        <v>99.950330182149798</v>
      </c>
      <c r="P461" s="305">
        <f t="shared" ref="P461:T461" si="331">P462</f>
        <v>982000</v>
      </c>
      <c r="Q461" s="305">
        <f t="shared" si="331"/>
        <v>0</v>
      </c>
      <c r="R461" s="305">
        <f t="shared" si="331"/>
        <v>0</v>
      </c>
      <c r="S461" s="305">
        <f t="shared" si="331"/>
        <v>0</v>
      </c>
      <c r="T461" s="305">
        <f t="shared" si="331"/>
        <v>0</v>
      </c>
      <c r="U461" s="336">
        <f t="shared" si="323"/>
        <v>488</v>
      </c>
      <c r="V461" s="254"/>
    </row>
    <row r="462" spans="1:22" hidden="1" x14ac:dyDescent="0.25">
      <c r="A462" s="652"/>
      <c r="B462" s="639" t="s">
        <v>900</v>
      </c>
      <c r="C462" s="639" t="s">
        <v>321</v>
      </c>
      <c r="D462" s="638"/>
      <c r="E462" s="642" t="s">
        <v>322</v>
      </c>
      <c r="F462" s="642"/>
      <c r="G462" s="254"/>
      <c r="H462" s="254"/>
      <c r="I462" s="309">
        <f>SUM(I463:I466)</f>
        <v>982488</v>
      </c>
      <c r="J462" s="254"/>
      <c r="K462" s="254"/>
      <c r="L462" s="254"/>
      <c r="M462" s="254"/>
      <c r="N462" s="309">
        <f>SUM(N463:N466)</f>
        <v>982000</v>
      </c>
      <c r="O462" s="236">
        <f t="shared" si="309"/>
        <v>99.950330182149798</v>
      </c>
      <c r="P462" s="309">
        <f t="shared" ref="P462:T462" si="332">SUM(P463:P466)</f>
        <v>982000</v>
      </c>
      <c r="Q462" s="309">
        <f t="shared" si="332"/>
        <v>0</v>
      </c>
      <c r="R462" s="309">
        <f t="shared" si="332"/>
        <v>0</v>
      </c>
      <c r="S462" s="309">
        <f t="shared" si="332"/>
        <v>0</v>
      </c>
      <c r="T462" s="309">
        <f t="shared" si="332"/>
        <v>0</v>
      </c>
      <c r="U462" s="336">
        <f t="shared" si="323"/>
        <v>488</v>
      </c>
      <c r="V462" s="254"/>
    </row>
    <row r="463" spans="1:22" hidden="1" x14ac:dyDescent="0.25">
      <c r="A463" s="653"/>
      <c r="B463" s="320" t="s">
        <v>900</v>
      </c>
      <c r="C463" s="650" t="s">
        <v>323</v>
      </c>
      <c r="D463" s="651"/>
      <c r="E463" s="641" t="s">
        <v>324</v>
      </c>
      <c r="F463" s="641"/>
      <c r="G463" s="254"/>
      <c r="H463" s="254"/>
      <c r="I463" s="302">
        <v>150000</v>
      </c>
      <c r="J463" s="254"/>
      <c r="K463" s="254"/>
      <c r="L463" s="254"/>
      <c r="M463" s="254"/>
      <c r="N463" s="302">
        <v>150000</v>
      </c>
      <c r="O463" s="236">
        <f t="shared" si="309"/>
        <v>100</v>
      </c>
      <c r="P463" s="302">
        <v>150000</v>
      </c>
      <c r="Q463" s="302"/>
      <c r="R463" s="302"/>
      <c r="S463" s="302"/>
      <c r="T463" s="302"/>
      <c r="U463" s="336">
        <f t="shared" si="323"/>
        <v>0</v>
      </c>
      <c r="V463" s="254"/>
    </row>
    <row r="464" spans="1:22" hidden="1" x14ac:dyDescent="0.25">
      <c r="A464" s="254"/>
      <c r="B464" s="320" t="s">
        <v>900</v>
      </c>
      <c r="C464" s="650" t="s">
        <v>327</v>
      </c>
      <c r="D464" s="651"/>
      <c r="E464" s="641" t="s">
        <v>328</v>
      </c>
      <c r="F464" s="641"/>
      <c r="G464" s="254"/>
      <c r="H464" s="254"/>
      <c r="I464" s="302">
        <v>137488</v>
      </c>
      <c r="J464" s="254"/>
      <c r="K464" s="254"/>
      <c r="L464" s="254"/>
      <c r="M464" s="254"/>
      <c r="N464" s="302">
        <v>137000</v>
      </c>
      <c r="O464" s="236">
        <f t="shared" si="309"/>
        <v>99.645059932503202</v>
      </c>
      <c r="P464" s="302">
        <f>N464</f>
        <v>137000</v>
      </c>
      <c r="Q464" s="302"/>
      <c r="R464" s="302"/>
      <c r="S464" s="302"/>
      <c r="T464" s="302"/>
      <c r="U464" s="336">
        <f t="shared" si="323"/>
        <v>488</v>
      </c>
      <c r="V464" s="254"/>
    </row>
    <row r="465" spans="1:22" hidden="1" x14ac:dyDescent="0.25">
      <c r="A465" s="254"/>
      <c r="B465" s="320" t="s">
        <v>900</v>
      </c>
      <c r="C465" s="650" t="s">
        <v>329</v>
      </c>
      <c r="D465" s="651"/>
      <c r="E465" s="641" t="s">
        <v>330</v>
      </c>
      <c r="F465" s="641"/>
      <c r="G465" s="254"/>
      <c r="H465" s="254"/>
      <c r="I465" s="302">
        <v>520000</v>
      </c>
      <c r="J465" s="254"/>
      <c r="K465" s="254"/>
      <c r="L465" s="254"/>
      <c r="M465" s="254"/>
      <c r="N465" s="302">
        <v>520000</v>
      </c>
      <c r="O465" s="236">
        <f t="shared" si="309"/>
        <v>100</v>
      </c>
      <c r="P465" s="302">
        <v>520000</v>
      </c>
      <c r="Q465" s="302"/>
      <c r="R465" s="302"/>
      <c r="S465" s="302"/>
      <c r="T465" s="302"/>
      <c r="U465" s="336">
        <f t="shared" si="323"/>
        <v>0</v>
      </c>
      <c r="V465" s="254"/>
    </row>
    <row r="466" spans="1:22" hidden="1" x14ac:dyDescent="0.25">
      <c r="A466" s="254"/>
      <c r="B466" s="320" t="s">
        <v>900</v>
      </c>
      <c r="C466" s="650" t="s">
        <v>436</v>
      </c>
      <c r="D466" s="651"/>
      <c r="E466" s="641" t="s">
        <v>437</v>
      </c>
      <c r="F466" s="641"/>
      <c r="G466" s="254"/>
      <c r="H466" s="254"/>
      <c r="I466" s="302">
        <v>175000</v>
      </c>
      <c r="J466" s="254"/>
      <c r="K466" s="254"/>
      <c r="L466" s="254"/>
      <c r="M466" s="254"/>
      <c r="N466" s="302">
        <v>175000</v>
      </c>
      <c r="O466" s="236">
        <f t="shared" si="309"/>
        <v>100</v>
      </c>
      <c r="P466" s="302">
        <v>175000</v>
      </c>
      <c r="Q466" s="302"/>
      <c r="R466" s="302"/>
      <c r="S466" s="302"/>
      <c r="T466" s="302"/>
      <c r="U466" s="336">
        <f t="shared" si="323"/>
        <v>0</v>
      </c>
      <c r="V466" s="254"/>
    </row>
    <row r="467" spans="1:22" hidden="1" x14ac:dyDescent="0.25">
      <c r="A467" s="254"/>
      <c r="B467" s="635" t="s">
        <v>900</v>
      </c>
      <c r="C467" s="635" t="s">
        <v>363</v>
      </c>
      <c r="D467" s="634"/>
      <c r="E467" s="646" t="s">
        <v>66</v>
      </c>
      <c r="F467" s="646"/>
      <c r="G467" s="254"/>
      <c r="H467" s="254"/>
      <c r="I467" s="305">
        <f>I468+I473</f>
        <v>122940000</v>
      </c>
      <c r="J467" s="254"/>
      <c r="K467" s="254"/>
      <c r="L467" s="254"/>
      <c r="M467" s="254"/>
      <c r="N467" s="305">
        <f>N468+N473</f>
        <v>118568590</v>
      </c>
      <c r="O467" s="236">
        <f t="shared" si="309"/>
        <v>96.44427362941272</v>
      </c>
      <c r="P467" s="305">
        <f t="shared" ref="P467:T467" si="333">P468+P473</f>
        <v>118568590</v>
      </c>
      <c r="Q467" s="305">
        <f t="shared" si="333"/>
        <v>0</v>
      </c>
      <c r="R467" s="305">
        <f t="shared" si="333"/>
        <v>0</v>
      </c>
      <c r="S467" s="305">
        <f t="shared" si="333"/>
        <v>0</v>
      </c>
      <c r="T467" s="305">
        <f t="shared" si="333"/>
        <v>0</v>
      </c>
      <c r="U467" s="336">
        <f t="shared" si="323"/>
        <v>4371410</v>
      </c>
      <c r="V467" s="254"/>
    </row>
    <row r="468" spans="1:22" ht="24" hidden="1" customHeight="1" x14ac:dyDescent="0.25">
      <c r="A468" s="254"/>
      <c r="B468" s="639" t="s">
        <v>900</v>
      </c>
      <c r="C468" s="639" t="s">
        <v>438</v>
      </c>
      <c r="D468" s="638"/>
      <c r="E468" s="642" t="s">
        <v>439</v>
      </c>
      <c r="F468" s="642"/>
      <c r="G468" s="254"/>
      <c r="H468" s="254"/>
      <c r="I468" s="309">
        <f>SUM(I469:I472)</f>
        <v>108685000</v>
      </c>
      <c r="J468" s="254"/>
      <c r="K468" s="254"/>
      <c r="L468" s="254"/>
      <c r="M468" s="254"/>
      <c r="N468" s="309">
        <f>SUM(N469:N472)</f>
        <v>104313590</v>
      </c>
      <c r="O468" s="236">
        <f t="shared" si="309"/>
        <v>95.977908635046234</v>
      </c>
      <c r="P468" s="309">
        <f t="shared" ref="P468:T468" si="334">SUM(P469:P472)</f>
        <v>104313590</v>
      </c>
      <c r="Q468" s="309">
        <f t="shared" si="334"/>
        <v>0</v>
      </c>
      <c r="R468" s="309">
        <f t="shared" si="334"/>
        <v>0</v>
      </c>
      <c r="S468" s="309">
        <f t="shared" si="334"/>
        <v>0</v>
      </c>
      <c r="T468" s="309">
        <f t="shared" si="334"/>
        <v>0</v>
      </c>
      <c r="U468" s="336">
        <f t="shared" si="323"/>
        <v>4371410</v>
      </c>
      <c r="V468" s="254"/>
    </row>
    <row r="469" spans="1:22" ht="25.5" hidden="1" x14ac:dyDescent="0.25">
      <c r="A469" s="254"/>
      <c r="B469" s="320" t="s">
        <v>900</v>
      </c>
      <c r="C469" s="650" t="s">
        <v>440</v>
      </c>
      <c r="D469" s="651"/>
      <c r="E469" s="641" t="s">
        <v>441</v>
      </c>
      <c r="F469" s="641"/>
      <c r="G469" s="254"/>
      <c r="H469" s="254"/>
      <c r="I469" s="302">
        <v>900000</v>
      </c>
      <c r="J469" s="254"/>
      <c r="K469" s="254"/>
      <c r="L469" s="254"/>
      <c r="M469" s="254"/>
      <c r="N469" s="302">
        <v>900000</v>
      </c>
      <c r="O469" s="236">
        <f t="shared" si="309"/>
        <v>100</v>
      </c>
      <c r="P469" s="302">
        <v>900000</v>
      </c>
      <c r="Q469" s="302"/>
      <c r="R469" s="302"/>
      <c r="S469" s="302"/>
      <c r="T469" s="302"/>
      <c r="U469" s="336">
        <f t="shared" si="323"/>
        <v>0</v>
      </c>
      <c r="V469" s="254"/>
    </row>
    <row r="470" spans="1:22" ht="25.5" hidden="1" x14ac:dyDescent="0.25">
      <c r="A470" s="254"/>
      <c r="B470" s="320" t="s">
        <v>900</v>
      </c>
      <c r="C470" s="650" t="s">
        <v>442</v>
      </c>
      <c r="D470" s="651"/>
      <c r="E470" s="641" t="s">
        <v>443</v>
      </c>
      <c r="F470" s="641"/>
      <c r="G470" s="254"/>
      <c r="H470" s="254"/>
      <c r="I470" s="302">
        <v>22043000</v>
      </c>
      <c r="J470" s="254"/>
      <c r="K470" s="254"/>
      <c r="L470" s="254"/>
      <c r="M470" s="254"/>
      <c r="N470" s="302">
        <v>22043000</v>
      </c>
      <c r="O470" s="236">
        <f t="shared" si="309"/>
        <v>100</v>
      </c>
      <c r="P470" s="302">
        <v>22043000</v>
      </c>
      <c r="Q470" s="302"/>
      <c r="R470" s="302"/>
      <c r="S470" s="302"/>
      <c r="T470" s="302"/>
      <c r="U470" s="336">
        <f t="shared" si="323"/>
        <v>0</v>
      </c>
      <c r="V470" s="254"/>
    </row>
    <row r="471" spans="1:22" ht="25.5" hidden="1" x14ac:dyDescent="0.25">
      <c r="A471" s="254"/>
      <c r="B471" s="320" t="s">
        <v>900</v>
      </c>
      <c r="C471" s="650" t="s">
        <v>444</v>
      </c>
      <c r="D471" s="651"/>
      <c r="E471" s="641" t="s">
        <v>445</v>
      </c>
      <c r="F471" s="641"/>
      <c r="G471" s="254"/>
      <c r="H471" s="254"/>
      <c r="I471" s="302">
        <v>84442000</v>
      </c>
      <c r="J471" s="254"/>
      <c r="K471" s="254"/>
      <c r="L471" s="254"/>
      <c r="M471" s="254"/>
      <c r="N471" s="302">
        <v>80070590</v>
      </c>
      <c r="O471" s="236">
        <f t="shared" si="309"/>
        <v>94.823180407853911</v>
      </c>
      <c r="P471" s="302">
        <f>N471</f>
        <v>80070590</v>
      </c>
      <c r="Q471" s="302"/>
      <c r="R471" s="302"/>
      <c r="S471" s="302"/>
      <c r="T471" s="302"/>
      <c r="U471" s="336">
        <f t="shared" si="323"/>
        <v>4371410</v>
      </c>
      <c r="V471" s="254"/>
    </row>
    <row r="472" spans="1:22" ht="25.5" hidden="1" x14ac:dyDescent="0.25">
      <c r="A472" s="254"/>
      <c r="B472" s="320" t="s">
        <v>900</v>
      </c>
      <c r="C472" s="650" t="s">
        <v>902</v>
      </c>
      <c r="D472" s="651"/>
      <c r="E472" s="641" t="s">
        <v>903</v>
      </c>
      <c r="F472" s="641"/>
      <c r="G472" s="254"/>
      <c r="H472" s="254"/>
      <c r="I472" s="302">
        <v>1300000</v>
      </c>
      <c r="J472" s="254"/>
      <c r="K472" s="254"/>
      <c r="L472" s="254"/>
      <c r="M472" s="254"/>
      <c r="N472" s="302">
        <v>1300000</v>
      </c>
      <c r="O472" s="236">
        <f t="shared" si="309"/>
        <v>100</v>
      </c>
      <c r="P472" s="302">
        <v>1300000</v>
      </c>
      <c r="Q472" s="302"/>
      <c r="R472" s="302"/>
      <c r="S472" s="302"/>
      <c r="T472" s="302"/>
      <c r="U472" s="336">
        <f t="shared" si="323"/>
        <v>0</v>
      </c>
      <c r="V472" s="254"/>
    </row>
    <row r="473" spans="1:22" hidden="1" x14ac:dyDescent="0.25">
      <c r="A473" s="254"/>
      <c r="B473" s="639" t="s">
        <v>900</v>
      </c>
      <c r="C473" s="639" t="s">
        <v>438</v>
      </c>
      <c r="D473" s="638"/>
      <c r="E473" s="642" t="s">
        <v>906</v>
      </c>
      <c r="F473" s="642"/>
      <c r="G473" s="254"/>
      <c r="H473" s="254"/>
      <c r="I473" s="309">
        <f>I474</f>
        <v>14255000</v>
      </c>
      <c r="J473" s="254"/>
      <c r="K473" s="254"/>
      <c r="L473" s="254"/>
      <c r="M473" s="254"/>
      <c r="N473" s="309">
        <f>N474</f>
        <v>14255000</v>
      </c>
      <c r="O473" s="236">
        <f t="shared" si="309"/>
        <v>100</v>
      </c>
      <c r="P473" s="309">
        <f t="shared" ref="P473:T473" si="335">P474</f>
        <v>14255000</v>
      </c>
      <c r="Q473" s="309">
        <f t="shared" si="335"/>
        <v>0</v>
      </c>
      <c r="R473" s="309">
        <f t="shared" si="335"/>
        <v>0</v>
      </c>
      <c r="S473" s="309">
        <f t="shared" si="335"/>
        <v>0</v>
      </c>
      <c r="T473" s="309">
        <f t="shared" si="335"/>
        <v>0</v>
      </c>
      <c r="U473" s="336">
        <f t="shared" si="323"/>
        <v>0</v>
      </c>
      <c r="V473" s="254"/>
    </row>
    <row r="474" spans="1:22" hidden="1" x14ac:dyDescent="0.25">
      <c r="A474" s="254"/>
      <c r="B474" s="320" t="s">
        <v>900</v>
      </c>
      <c r="C474" s="650" t="s">
        <v>440</v>
      </c>
      <c r="D474" s="651"/>
      <c r="E474" s="641" t="s">
        <v>1881</v>
      </c>
      <c r="F474" s="641"/>
      <c r="G474" s="254"/>
      <c r="H474" s="254"/>
      <c r="I474" s="302">
        <v>14255000</v>
      </c>
      <c r="J474" s="254"/>
      <c r="K474" s="254"/>
      <c r="L474" s="254"/>
      <c r="M474" s="254"/>
      <c r="N474" s="302">
        <v>14255000</v>
      </c>
      <c r="O474" s="236">
        <f t="shared" si="309"/>
        <v>100</v>
      </c>
      <c r="P474" s="302">
        <v>14255000</v>
      </c>
      <c r="Q474" s="302"/>
      <c r="R474" s="302"/>
      <c r="S474" s="302"/>
      <c r="T474" s="302"/>
      <c r="U474" s="336">
        <f t="shared" si="323"/>
        <v>0</v>
      </c>
      <c r="V474" s="254"/>
    </row>
    <row r="475" spans="1:22" hidden="1" x14ac:dyDescent="0.25">
      <c r="A475" s="254"/>
      <c r="B475" s="635"/>
      <c r="C475" s="548"/>
      <c r="D475" s="549"/>
      <c r="E475" s="636"/>
      <c r="F475" s="636"/>
      <c r="G475" s="254"/>
      <c r="H475" s="254"/>
      <c r="I475" s="305"/>
      <c r="J475" s="254"/>
      <c r="K475" s="254"/>
      <c r="L475" s="254"/>
      <c r="M475" s="254"/>
      <c r="N475" s="305"/>
      <c r="O475" s="236"/>
      <c r="P475" s="305"/>
      <c r="Q475" s="305"/>
      <c r="R475" s="305"/>
      <c r="S475" s="305"/>
      <c r="T475" s="305"/>
      <c r="U475" s="336">
        <f t="shared" si="323"/>
        <v>0</v>
      </c>
      <c r="V475" s="254"/>
    </row>
    <row r="476" spans="1:22" ht="36" customHeight="1" x14ac:dyDescent="0.25">
      <c r="A476" s="254"/>
      <c r="B476" s="654" t="s">
        <v>904</v>
      </c>
      <c r="C476" s="548"/>
      <c r="D476" s="549"/>
      <c r="E476" s="646" t="s">
        <v>905</v>
      </c>
      <c r="F476" s="646" t="s">
        <v>1942</v>
      </c>
      <c r="G476" s="254"/>
      <c r="H476" s="254"/>
      <c r="I476" s="305">
        <f>I477</f>
        <v>28959500</v>
      </c>
      <c r="J476" s="254"/>
      <c r="K476" s="254"/>
      <c r="L476" s="254"/>
      <c r="M476" s="254"/>
      <c r="N476" s="305">
        <f>N477</f>
        <v>15759500</v>
      </c>
      <c r="O476" s="236">
        <f t="shared" si="309"/>
        <v>54.419102539753794</v>
      </c>
      <c r="P476" s="305">
        <f t="shared" ref="P476:T476" si="336">P477</f>
        <v>15759500</v>
      </c>
      <c r="Q476" s="305">
        <f t="shared" si="336"/>
        <v>0</v>
      </c>
      <c r="R476" s="305">
        <f t="shared" si="336"/>
        <v>0</v>
      </c>
      <c r="S476" s="305">
        <f t="shared" si="336"/>
        <v>0</v>
      </c>
      <c r="T476" s="305">
        <f t="shared" si="336"/>
        <v>0</v>
      </c>
      <c r="U476" s="336">
        <f t="shared" si="323"/>
        <v>13200000</v>
      </c>
      <c r="V476" s="254"/>
    </row>
    <row r="477" spans="1:22" hidden="1" x14ac:dyDescent="0.25">
      <c r="A477" s="254"/>
      <c r="B477" s="654" t="s">
        <v>904</v>
      </c>
      <c r="C477" s="635" t="s">
        <v>320</v>
      </c>
      <c r="D477" s="549"/>
      <c r="E477" s="646" t="s">
        <v>65</v>
      </c>
      <c r="F477" s="646"/>
      <c r="G477" s="254"/>
      <c r="H477" s="254"/>
      <c r="I477" s="305">
        <f>I478+I483</f>
        <v>28959500</v>
      </c>
      <c r="J477" s="254"/>
      <c r="K477" s="254"/>
      <c r="L477" s="254"/>
      <c r="M477" s="254"/>
      <c r="N477" s="305">
        <f>N478+N483</f>
        <v>15759500</v>
      </c>
      <c r="O477" s="236">
        <f t="shared" si="309"/>
        <v>54.419102539753794</v>
      </c>
      <c r="P477" s="305">
        <f t="shared" ref="P477:T477" si="337">P478+P483</f>
        <v>15759500</v>
      </c>
      <c r="Q477" s="305">
        <f t="shared" si="337"/>
        <v>0</v>
      </c>
      <c r="R477" s="305">
        <f t="shared" si="337"/>
        <v>0</v>
      </c>
      <c r="S477" s="305">
        <f t="shared" si="337"/>
        <v>0</v>
      </c>
      <c r="T477" s="305">
        <f t="shared" si="337"/>
        <v>0</v>
      </c>
      <c r="U477" s="336">
        <f t="shared" si="323"/>
        <v>13200000</v>
      </c>
      <c r="V477" s="254"/>
    </row>
    <row r="478" spans="1:22" hidden="1" x14ac:dyDescent="0.25">
      <c r="A478" s="254"/>
      <c r="B478" s="655" t="s">
        <v>904</v>
      </c>
      <c r="C478" s="639" t="s">
        <v>321</v>
      </c>
      <c r="D478" s="656"/>
      <c r="E478" s="642" t="s">
        <v>322</v>
      </c>
      <c r="F478" s="642"/>
      <c r="G478" s="254"/>
      <c r="H478" s="254"/>
      <c r="I478" s="309">
        <f>SUM(I479:I482)</f>
        <v>4959500</v>
      </c>
      <c r="J478" s="254"/>
      <c r="K478" s="254"/>
      <c r="L478" s="254"/>
      <c r="M478" s="254"/>
      <c r="N478" s="309">
        <f>SUM(N479:N482)</f>
        <v>4959500</v>
      </c>
      <c r="O478" s="236">
        <f t="shared" si="309"/>
        <v>100</v>
      </c>
      <c r="P478" s="309">
        <f t="shared" ref="P478:T478" si="338">SUM(P479:P482)</f>
        <v>4959500</v>
      </c>
      <c r="Q478" s="309">
        <f t="shared" si="338"/>
        <v>0</v>
      </c>
      <c r="R478" s="309">
        <f t="shared" si="338"/>
        <v>0</v>
      </c>
      <c r="S478" s="309">
        <f t="shared" si="338"/>
        <v>0</v>
      </c>
      <c r="T478" s="309">
        <f t="shared" si="338"/>
        <v>0</v>
      </c>
      <c r="U478" s="336">
        <f t="shared" si="323"/>
        <v>0</v>
      </c>
      <c r="V478" s="254"/>
    </row>
    <row r="479" spans="1:22" hidden="1" x14ac:dyDescent="0.25">
      <c r="A479" s="254"/>
      <c r="B479" s="650" t="s">
        <v>904</v>
      </c>
      <c r="C479" s="650" t="s">
        <v>323</v>
      </c>
      <c r="D479" s="651"/>
      <c r="E479" s="641" t="s">
        <v>324</v>
      </c>
      <c r="F479" s="641"/>
      <c r="G479" s="254"/>
      <c r="H479" s="254"/>
      <c r="I479" s="302">
        <v>300000</v>
      </c>
      <c r="J479" s="254"/>
      <c r="K479" s="254"/>
      <c r="L479" s="254"/>
      <c r="M479" s="254"/>
      <c r="N479" s="302">
        <v>300000</v>
      </c>
      <c r="O479" s="236">
        <f t="shared" si="309"/>
        <v>100</v>
      </c>
      <c r="P479" s="302">
        <v>300000</v>
      </c>
      <c r="Q479" s="302"/>
      <c r="R479" s="302"/>
      <c r="S479" s="302"/>
      <c r="T479" s="302"/>
      <c r="U479" s="336">
        <f t="shared" si="323"/>
        <v>0</v>
      </c>
      <c r="V479" s="254"/>
    </row>
    <row r="480" spans="1:22" hidden="1" x14ac:dyDescent="0.25">
      <c r="A480" s="254"/>
      <c r="B480" s="650" t="s">
        <v>904</v>
      </c>
      <c r="C480" s="650" t="s">
        <v>327</v>
      </c>
      <c r="D480" s="549"/>
      <c r="E480" s="641" t="s">
        <v>328</v>
      </c>
      <c r="F480" s="641"/>
      <c r="G480" s="254"/>
      <c r="H480" s="254"/>
      <c r="I480" s="302">
        <v>434500</v>
      </c>
      <c r="J480" s="254"/>
      <c r="K480" s="254"/>
      <c r="L480" s="254"/>
      <c r="M480" s="254"/>
      <c r="N480" s="302">
        <v>434500</v>
      </c>
      <c r="O480" s="236">
        <f t="shared" si="309"/>
        <v>100</v>
      </c>
      <c r="P480" s="302">
        <v>434500</v>
      </c>
      <c r="Q480" s="302"/>
      <c r="R480" s="302"/>
      <c r="S480" s="302"/>
      <c r="T480" s="302"/>
      <c r="U480" s="336">
        <f t="shared" si="323"/>
        <v>0</v>
      </c>
      <c r="V480" s="254"/>
    </row>
    <row r="481" spans="1:22" hidden="1" x14ac:dyDescent="0.25">
      <c r="A481" s="254"/>
      <c r="B481" s="650" t="s">
        <v>904</v>
      </c>
      <c r="C481" s="650" t="s">
        <v>329</v>
      </c>
      <c r="D481" s="549"/>
      <c r="E481" s="641" t="s">
        <v>330</v>
      </c>
      <c r="F481" s="641"/>
      <c r="G481" s="254"/>
      <c r="H481" s="254"/>
      <c r="I481" s="302">
        <v>4000000</v>
      </c>
      <c r="J481" s="254"/>
      <c r="K481" s="254"/>
      <c r="L481" s="254"/>
      <c r="M481" s="254"/>
      <c r="N481" s="302">
        <v>4000000</v>
      </c>
      <c r="O481" s="236">
        <f t="shared" si="309"/>
        <v>100</v>
      </c>
      <c r="P481" s="302">
        <v>4000000</v>
      </c>
      <c r="Q481" s="302"/>
      <c r="R481" s="302"/>
      <c r="S481" s="302"/>
      <c r="T481" s="302"/>
      <c r="U481" s="336">
        <f t="shared" si="323"/>
        <v>0</v>
      </c>
      <c r="V481" s="254"/>
    </row>
    <row r="482" spans="1:22" hidden="1" x14ac:dyDescent="0.25">
      <c r="A482" s="254"/>
      <c r="B482" s="650" t="s">
        <v>904</v>
      </c>
      <c r="C482" s="650" t="s">
        <v>866</v>
      </c>
      <c r="D482" s="549"/>
      <c r="E482" s="641" t="s">
        <v>898</v>
      </c>
      <c r="F482" s="641"/>
      <c r="G482" s="254"/>
      <c r="H482" s="254"/>
      <c r="I482" s="302">
        <v>225000</v>
      </c>
      <c r="J482" s="254"/>
      <c r="K482" s="254"/>
      <c r="L482" s="254"/>
      <c r="M482" s="254"/>
      <c r="N482" s="302">
        <v>225000</v>
      </c>
      <c r="O482" s="236">
        <f t="shared" si="309"/>
        <v>100</v>
      </c>
      <c r="P482" s="302">
        <v>225000</v>
      </c>
      <c r="Q482" s="302"/>
      <c r="R482" s="302"/>
      <c r="S482" s="302"/>
      <c r="T482" s="302"/>
      <c r="U482" s="336">
        <f t="shared" si="323"/>
        <v>0</v>
      </c>
      <c r="V482" s="254"/>
    </row>
    <row r="483" spans="1:22" hidden="1" x14ac:dyDescent="0.25">
      <c r="A483" s="254"/>
      <c r="B483" s="655" t="s">
        <v>904</v>
      </c>
      <c r="C483" s="639" t="s">
        <v>331</v>
      </c>
      <c r="D483" s="656"/>
      <c r="E483" s="642" t="s">
        <v>79</v>
      </c>
      <c r="F483" s="642"/>
      <c r="G483" s="254"/>
      <c r="H483" s="254"/>
      <c r="I483" s="309">
        <f>SUM(I484:I484)</f>
        <v>24000000</v>
      </c>
      <c r="J483" s="254"/>
      <c r="K483" s="254"/>
      <c r="L483" s="254"/>
      <c r="M483" s="254"/>
      <c r="N483" s="309">
        <f>SUM(N484:N484)</f>
        <v>10800000</v>
      </c>
      <c r="O483" s="236">
        <f t="shared" si="309"/>
        <v>45</v>
      </c>
      <c r="P483" s="309">
        <f t="shared" ref="P483:T483" si="339">SUM(P484:P484)</f>
        <v>10800000</v>
      </c>
      <c r="Q483" s="309">
        <f t="shared" si="339"/>
        <v>0</v>
      </c>
      <c r="R483" s="309">
        <f t="shared" si="339"/>
        <v>0</v>
      </c>
      <c r="S483" s="309">
        <f t="shared" si="339"/>
        <v>0</v>
      </c>
      <c r="T483" s="309">
        <f t="shared" si="339"/>
        <v>0</v>
      </c>
      <c r="U483" s="336">
        <f t="shared" si="323"/>
        <v>13200000</v>
      </c>
      <c r="V483" s="254"/>
    </row>
    <row r="484" spans="1:22" ht="25.5" hidden="1" x14ac:dyDescent="0.25">
      <c r="A484" s="254"/>
      <c r="B484" s="650" t="s">
        <v>904</v>
      </c>
      <c r="C484" s="650" t="s">
        <v>428</v>
      </c>
      <c r="D484" s="651"/>
      <c r="E484" s="641" t="s">
        <v>429</v>
      </c>
      <c r="F484" s="641"/>
      <c r="G484" s="254"/>
      <c r="H484" s="254"/>
      <c r="I484" s="302">
        <v>24000000</v>
      </c>
      <c r="J484" s="254"/>
      <c r="K484" s="254"/>
      <c r="L484" s="254"/>
      <c r="M484" s="254"/>
      <c r="N484" s="302">
        <v>10800000</v>
      </c>
      <c r="O484" s="236">
        <f t="shared" si="309"/>
        <v>45</v>
      </c>
      <c r="P484" s="302">
        <f>N484</f>
        <v>10800000</v>
      </c>
      <c r="Q484" s="302"/>
      <c r="R484" s="302"/>
      <c r="S484" s="302"/>
      <c r="T484" s="302"/>
      <c r="U484" s="336">
        <f t="shared" si="323"/>
        <v>13200000</v>
      </c>
      <c r="V484" s="254"/>
    </row>
    <row r="485" spans="1:22" hidden="1" x14ac:dyDescent="0.25">
      <c r="A485" s="254"/>
      <c r="B485" s="650"/>
      <c r="C485" s="650"/>
      <c r="D485" s="549"/>
      <c r="E485" s="322"/>
      <c r="F485" s="322"/>
      <c r="G485" s="254"/>
      <c r="H485" s="254"/>
      <c r="I485" s="302"/>
      <c r="J485" s="254"/>
      <c r="K485" s="254"/>
      <c r="L485" s="254"/>
      <c r="M485" s="254"/>
      <c r="N485" s="302"/>
      <c r="O485" s="236"/>
      <c r="P485" s="302"/>
      <c r="Q485" s="302"/>
      <c r="R485" s="302"/>
      <c r="S485" s="302"/>
      <c r="T485" s="302"/>
      <c r="U485" s="336">
        <f t="shared" si="323"/>
        <v>0</v>
      </c>
      <c r="V485" s="254"/>
    </row>
    <row r="486" spans="1:22" x14ac:dyDescent="0.25">
      <c r="A486" s="254"/>
      <c r="B486" s="635">
        <v>3</v>
      </c>
      <c r="C486" s="644"/>
      <c r="D486" s="636" t="s">
        <v>481</v>
      </c>
      <c r="E486" s="634"/>
      <c r="F486" s="634"/>
      <c r="G486" s="254"/>
      <c r="H486" s="254"/>
      <c r="I486" s="258">
        <f t="shared" ref="I486" si="340">I487+I525+I552+I575</f>
        <v>50945000</v>
      </c>
      <c r="J486" s="254"/>
      <c r="K486" s="254"/>
      <c r="L486" s="254"/>
      <c r="M486" s="254"/>
      <c r="N486" s="258">
        <f t="shared" ref="N486:T486" si="341">N487+N525+N552+N575</f>
        <v>36405500</v>
      </c>
      <c r="O486" s="236">
        <f t="shared" si="309"/>
        <v>71.460398468937086</v>
      </c>
      <c r="P486" s="258">
        <f t="shared" si="341"/>
        <v>3600000</v>
      </c>
      <c r="Q486" s="258">
        <f t="shared" si="341"/>
        <v>14085500</v>
      </c>
      <c r="R486" s="258">
        <f t="shared" si="341"/>
        <v>0</v>
      </c>
      <c r="S486" s="258">
        <f t="shared" si="341"/>
        <v>11600000</v>
      </c>
      <c r="T486" s="258">
        <f t="shared" si="341"/>
        <v>7120000</v>
      </c>
      <c r="U486" s="336">
        <f t="shared" si="323"/>
        <v>14539500</v>
      </c>
      <c r="V486" s="254"/>
    </row>
    <row r="487" spans="1:22" x14ac:dyDescent="0.25">
      <c r="A487" s="254"/>
      <c r="B487" s="635" t="s">
        <v>482</v>
      </c>
      <c r="C487" s="644"/>
      <c r="D487" s="636" t="s">
        <v>483</v>
      </c>
      <c r="E487" s="649"/>
      <c r="F487" s="649"/>
      <c r="G487" s="254"/>
      <c r="H487" s="254"/>
      <c r="I487" s="258">
        <f>I488+I497+I506</f>
        <v>12900000</v>
      </c>
      <c r="J487" s="254"/>
      <c r="K487" s="254"/>
      <c r="L487" s="254"/>
      <c r="M487" s="254"/>
      <c r="N487" s="258">
        <f>N488+N497+N506</f>
        <v>2900000</v>
      </c>
      <c r="O487" s="236">
        <f t="shared" si="309"/>
        <v>22.480620155038761</v>
      </c>
      <c r="P487" s="258">
        <f t="shared" ref="P487:T487" si="342">P488+P497+P506</f>
        <v>0</v>
      </c>
      <c r="Q487" s="258">
        <f t="shared" si="342"/>
        <v>0</v>
      </c>
      <c r="R487" s="258">
        <f t="shared" si="342"/>
        <v>0</v>
      </c>
      <c r="S487" s="258">
        <f t="shared" si="342"/>
        <v>2900000</v>
      </c>
      <c r="T487" s="258">
        <f t="shared" si="342"/>
        <v>0</v>
      </c>
      <c r="U487" s="336">
        <f t="shared" si="323"/>
        <v>10000000</v>
      </c>
      <c r="V487" s="254"/>
    </row>
    <row r="488" spans="1:22" ht="26.25" customHeight="1" x14ac:dyDescent="0.25">
      <c r="A488" s="254"/>
      <c r="B488" s="635" t="s">
        <v>907</v>
      </c>
      <c r="C488" s="644"/>
      <c r="D488" s="636"/>
      <c r="E488" s="649" t="s">
        <v>908</v>
      </c>
      <c r="F488" s="649" t="s">
        <v>1943</v>
      </c>
      <c r="G488" s="254"/>
      <c r="H488" s="254"/>
      <c r="I488" s="258">
        <f t="shared" ref="I488" si="343">I489</f>
        <v>1450000</v>
      </c>
      <c r="J488" s="254"/>
      <c r="K488" s="254"/>
      <c r="L488" s="254"/>
      <c r="M488" s="254"/>
      <c r="N488" s="258">
        <f t="shared" ref="N488:T488" si="344">N489</f>
        <v>1450000</v>
      </c>
      <c r="O488" s="236">
        <f t="shared" si="309"/>
        <v>100</v>
      </c>
      <c r="P488" s="258">
        <f t="shared" si="344"/>
        <v>0</v>
      </c>
      <c r="Q488" s="258">
        <f t="shared" si="344"/>
        <v>0</v>
      </c>
      <c r="R488" s="258">
        <f t="shared" si="344"/>
        <v>0</v>
      </c>
      <c r="S488" s="258">
        <f t="shared" si="344"/>
        <v>1450000</v>
      </c>
      <c r="T488" s="258">
        <f t="shared" si="344"/>
        <v>0</v>
      </c>
      <c r="U488" s="336">
        <f t="shared" si="323"/>
        <v>0</v>
      </c>
      <c r="V488" s="254"/>
    </row>
    <row r="489" spans="1:22" hidden="1" x14ac:dyDescent="0.25">
      <c r="A489" s="254"/>
      <c r="B489" s="635" t="s">
        <v>907</v>
      </c>
      <c r="C489" s="635" t="s">
        <v>320</v>
      </c>
      <c r="D489" s="634"/>
      <c r="E489" s="646" t="s">
        <v>65</v>
      </c>
      <c r="F489" s="646"/>
      <c r="G489" s="254"/>
      <c r="H489" s="254"/>
      <c r="I489" s="258">
        <f t="shared" ref="I489" si="345">I490+I494</f>
        <v>1450000</v>
      </c>
      <c r="J489" s="254"/>
      <c r="K489" s="254"/>
      <c r="L489" s="254"/>
      <c r="M489" s="254"/>
      <c r="N489" s="258">
        <f t="shared" ref="N489:T489" si="346">N490+N494</f>
        <v>1450000</v>
      </c>
      <c r="O489" s="236">
        <f t="shared" si="309"/>
        <v>100</v>
      </c>
      <c r="P489" s="258">
        <f t="shared" si="346"/>
        <v>0</v>
      </c>
      <c r="Q489" s="258">
        <f t="shared" si="346"/>
        <v>0</v>
      </c>
      <c r="R489" s="258">
        <f t="shared" si="346"/>
        <v>0</v>
      </c>
      <c r="S489" s="258">
        <f t="shared" si="346"/>
        <v>1450000</v>
      </c>
      <c r="T489" s="258">
        <f t="shared" si="346"/>
        <v>0</v>
      </c>
      <c r="U489" s="336">
        <f t="shared" si="323"/>
        <v>0</v>
      </c>
      <c r="V489" s="254"/>
    </row>
    <row r="490" spans="1:22" ht="13.5" hidden="1" customHeight="1" x14ac:dyDescent="0.25">
      <c r="A490" s="254"/>
      <c r="B490" s="639" t="s">
        <v>907</v>
      </c>
      <c r="C490" s="639" t="s">
        <v>321</v>
      </c>
      <c r="D490" s="638"/>
      <c r="E490" s="642" t="s">
        <v>322</v>
      </c>
      <c r="F490" s="642"/>
      <c r="G490" s="254"/>
      <c r="H490" s="254"/>
      <c r="I490" s="263">
        <f t="shared" ref="I490" si="347">SUM(I491:I493)</f>
        <v>1000000</v>
      </c>
      <c r="J490" s="254"/>
      <c r="K490" s="254"/>
      <c r="L490" s="254"/>
      <c r="M490" s="254"/>
      <c r="N490" s="263">
        <f t="shared" ref="N490:T490" si="348">SUM(N491:N493)</f>
        <v>1000000</v>
      </c>
      <c r="O490" s="236">
        <f t="shared" si="309"/>
        <v>100</v>
      </c>
      <c r="P490" s="263">
        <f t="shared" si="348"/>
        <v>0</v>
      </c>
      <c r="Q490" s="263">
        <f t="shared" si="348"/>
        <v>0</v>
      </c>
      <c r="R490" s="263">
        <f t="shared" si="348"/>
        <v>0</v>
      </c>
      <c r="S490" s="263">
        <f t="shared" si="348"/>
        <v>1000000</v>
      </c>
      <c r="T490" s="263">
        <f t="shared" si="348"/>
        <v>0</v>
      </c>
      <c r="U490" s="336">
        <f t="shared" si="323"/>
        <v>0</v>
      </c>
      <c r="V490" s="254"/>
    </row>
    <row r="491" spans="1:22" ht="0.75" hidden="1" customHeight="1" x14ac:dyDescent="0.25">
      <c r="A491" s="254"/>
      <c r="B491" s="320" t="s">
        <v>907</v>
      </c>
      <c r="C491" s="320" t="s">
        <v>323</v>
      </c>
      <c r="D491" s="321"/>
      <c r="E491" s="641" t="s">
        <v>324</v>
      </c>
      <c r="F491" s="641"/>
      <c r="G491" s="254"/>
      <c r="H491" s="254"/>
      <c r="I491" s="265">
        <v>0</v>
      </c>
      <c r="J491" s="254"/>
      <c r="K491" s="254"/>
      <c r="L491" s="254"/>
      <c r="M491" s="254"/>
      <c r="N491" s="265">
        <v>0</v>
      </c>
      <c r="O491" s="236" t="e">
        <f t="shared" si="309"/>
        <v>#DIV/0!</v>
      </c>
      <c r="P491" s="265">
        <v>0</v>
      </c>
      <c r="Q491" s="265">
        <v>0</v>
      </c>
      <c r="R491" s="265">
        <v>0</v>
      </c>
      <c r="S491" s="265">
        <v>0</v>
      </c>
      <c r="T491" s="265">
        <v>0</v>
      </c>
      <c r="U491" s="336">
        <f t="shared" si="323"/>
        <v>0</v>
      </c>
      <c r="V491" s="254"/>
    </row>
    <row r="492" spans="1:22" hidden="1" x14ac:dyDescent="0.25">
      <c r="A492" s="254"/>
      <c r="B492" s="320" t="s">
        <v>907</v>
      </c>
      <c r="C492" s="320" t="s">
        <v>327</v>
      </c>
      <c r="D492" s="638"/>
      <c r="E492" s="641" t="s">
        <v>328</v>
      </c>
      <c r="F492" s="641"/>
      <c r="G492" s="254"/>
      <c r="H492" s="254"/>
      <c r="I492" s="265">
        <v>0</v>
      </c>
      <c r="J492" s="254"/>
      <c r="K492" s="254"/>
      <c r="L492" s="254"/>
      <c r="M492" s="254"/>
      <c r="N492" s="265">
        <v>0</v>
      </c>
      <c r="O492" s="236" t="e">
        <f t="shared" si="309"/>
        <v>#DIV/0!</v>
      </c>
      <c r="P492" s="265">
        <v>0</v>
      </c>
      <c r="Q492" s="265">
        <v>0</v>
      </c>
      <c r="R492" s="265">
        <v>0</v>
      </c>
      <c r="S492" s="265">
        <v>0</v>
      </c>
      <c r="T492" s="265">
        <v>0</v>
      </c>
      <c r="U492" s="336">
        <f t="shared" si="323"/>
        <v>0</v>
      </c>
      <c r="V492" s="254"/>
    </row>
    <row r="493" spans="1:22" ht="20.25" hidden="1" customHeight="1" x14ac:dyDescent="0.25">
      <c r="A493" s="254"/>
      <c r="B493" s="320" t="s">
        <v>907</v>
      </c>
      <c r="C493" s="320" t="s">
        <v>329</v>
      </c>
      <c r="D493" s="321"/>
      <c r="E493" s="641" t="s">
        <v>330</v>
      </c>
      <c r="F493" s="641"/>
      <c r="G493" s="254"/>
      <c r="H493" s="254"/>
      <c r="I493" s="265">
        <v>1000000</v>
      </c>
      <c r="J493" s="254"/>
      <c r="K493" s="254"/>
      <c r="L493" s="254"/>
      <c r="M493" s="254"/>
      <c r="N493" s="265">
        <v>1000000</v>
      </c>
      <c r="O493" s="236">
        <f t="shared" si="309"/>
        <v>100</v>
      </c>
      <c r="P493" s="265"/>
      <c r="Q493" s="265"/>
      <c r="R493" s="265"/>
      <c r="S493" s="265">
        <v>1000000</v>
      </c>
      <c r="T493" s="265"/>
      <c r="U493" s="336">
        <f t="shared" si="323"/>
        <v>0</v>
      </c>
      <c r="V493" s="254"/>
    </row>
    <row r="494" spans="1:22" hidden="1" x14ac:dyDescent="0.25">
      <c r="A494" s="254"/>
      <c r="B494" s="639" t="s">
        <v>907</v>
      </c>
      <c r="C494" s="639" t="s">
        <v>331</v>
      </c>
      <c r="D494" s="638"/>
      <c r="E494" s="642" t="s">
        <v>79</v>
      </c>
      <c r="F494" s="642"/>
      <c r="G494" s="254"/>
      <c r="H494" s="254"/>
      <c r="I494" s="263">
        <f t="shared" ref="I494" si="349">SUM(I495)</f>
        <v>450000</v>
      </c>
      <c r="J494" s="254"/>
      <c r="K494" s="254"/>
      <c r="L494" s="254"/>
      <c r="M494" s="254"/>
      <c r="N494" s="263">
        <f t="shared" ref="N494:T494" si="350">SUM(N495)</f>
        <v>450000</v>
      </c>
      <c r="O494" s="236">
        <f t="shared" si="309"/>
        <v>100</v>
      </c>
      <c r="P494" s="263">
        <f t="shared" si="350"/>
        <v>0</v>
      </c>
      <c r="Q494" s="263">
        <f t="shared" si="350"/>
        <v>0</v>
      </c>
      <c r="R494" s="263">
        <f t="shared" si="350"/>
        <v>0</v>
      </c>
      <c r="S494" s="263">
        <f t="shared" si="350"/>
        <v>450000</v>
      </c>
      <c r="T494" s="263">
        <f t="shared" si="350"/>
        <v>0</v>
      </c>
      <c r="U494" s="336">
        <f t="shared" si="323"/>
        <v>0</v>
      </c>
      <c r="V494" s="254"/>
    </row>
    <row r="495" spans="1:22" ht="25.5" hidden="1" x14ac:dyDescent="0.25">
      <c r="A495" s="254"/>
      <c r="B495" s="320" t="s">
        <v>907</v>
      </c>
      <c r="C495" s="320" t="s">
        <v>428</v>
      </c>
      <c r="D495" s="321"/>
      <c r="E495" s="641" t="s">
        <v>429</v>
      </c>
      <c r="F495" s="641"/>
      <c r="G495" s="254"/>
      <c r="H495" s="254"/>
      <c r="I495" s="265">
        <v>450000</v>
      </c>
      <c r="J495" s="254"/>
      <c r="K495" s="254"/>
      <c r="L495" s="254"/>
      <c r="M495" s="254"/>
      <c r="N495" s="265">
        <v>450000</v>
      </c>
      <c r="O495" s="236">
        <f t="shared" ref="O495:O552" si="351">N495/I495*100</f>
        <v>100</v>
      </c>
      <c r="P495" s="265"/>
      <c r="Q495" s="265"/>
      <c r="R495" s="265"/>
      <c r="S495" s="265">
        <v>450000</v>
      </c>
      <c r="T495" s="265"/>
      <c r="U495" s="336">
        <f t="shared" si="323"/>
        <v>0</v>
      </c>
      <c r="V495" s="254"/>
    </row>
    <row r="496" spans="1:22" ht="96" hidden="1" customHeight="1" x14ac:dyDescent="0.25">
      <c r="A496" s="254"/>
      <c r="B496" s="320"/>
      <c r="C496" s="320"/>
      <c r="D496" s="321"/>
      <c r="E496" s="641"/>
      <c r="F496" s="641"/>
      <c r="G496" s="254"/>
      <c r="H496" s="254"/>
      <c r="I496" s="265"/>
      <c r="J496" s="254"/>
      <c r="K496" s="254"/>
      <c r="L496" s="254"/>
      <c r="M496" s="254"/>
      <c r="N496" s="265"/>
      <c r="O496" s="236"/>
      <c r="P496" s="265"/>
      <c r="Q496" s="265"/>
      <c r="R496" s="265"/>
      <c r="S496" s="265"/>
      <c r="T496" s="265"/>
      <c r="U496" s="336">
        <f t="shared" si="323"/>
        <v>0</v>
      </c>
      <c r="V496" s="254"/>
    </row>
    <row r="497" spans="1:22" ht="31.5" customHeight="1" x14ac:dyDescent="0.25">
      <c r="A497" s="254"/>
      <c r="B497" s="635" t="s">
        <v>909</v>
      </c>
      <c r="C497" s="635"/>
      <c r="D497" s="634"/>
      <c r="E497" s="646" t="s">
        <v>910</v>
      </c>
      <c r="F497" s="646" t="s">
        <v>929</v>
      </c>
      <c r="G497" s="254"/>
      <c r="H497" s="254"/>
      <c r="I497" s="258">
        <f t="shared" ref="I497" si="352">I498</f>
        <v>1450000</v>
      </c>
      <c r="J497" s="254"/>
      <c r="K497" s="254"/>
      <c r="L497" s="254"/>
      <c r="M497" s="254"/>
      <c r="N497" s="258">
        <f t="shared" ref="N497:T497" si="353">N498</f>
        <v>1450000</v>
      </c>
      <c r="O497" s="236">
        <f t="shared" si="351"/>
        <v>100</v>
      </c>
      <c r="P497" s="258">
        <f t="shared" si="353"/>
        <v>0</v>
      </c>
      <c r="Q497" s="258">
        <f t="shared" si="353"/>
        <v>0</v>
      </c>
      <c r="R497" s="258">
        <f t="shared" si="353"/>
        <v>0</v>
      </c>
      <c r="S497" s="258">
        <f t="shared" si="353"/>
        <v>1450000</v>
      </c>
      <c r="T497" s="258">
        <f t="shared" si="353"/>
        <v>0</v>
      </c>
      <c r="U497" s="336">
        <f t="shared" si="323"/>
        <v>0</v>
      </c>
      <c r="V497" s="254"/>
    </row>
    <row r="498" spans="1:22" hidden="1" x14ac:dyDescent="0.25">
      <c r="A498" s="254"/>
      <c r="B498" s="635" t="s">
        <v>909</v>
      </c>
      <c r="C498" s="635" t="s">
        <v>320</v>
      </c>
      <c r="D498" s="634"/>
      <c r="E498" s="646" t="s">
        <v>65</v>
      </c>
      <c r="F498" s="646"/>
      <c r="G498" s="254"/>
      <c r="H498" s="254"/>
      <c r="I498" s="258">
        <f t="shared" ref="I498" si="354">I499+I503</f>
        <v>1450000</v>
      </c>
      <c r="J498" s="254"/>
      <c r="K498" s="254"/>
      <c r="L498" s="254"/>
      <c r="M498" s="254"/>
      <c r="N498" s="258">
        <f t="shared" ref="N498:T498" si="355">N499+N503</f>
        <v>1450000</v>
      </c>
      <c r="O498" s="236">
        <f t="shared" si="351"/>
        <v>100</v>
      </c>
      <c r="P498" s="258">
        <f t="shared" si="355"/>
        <v>0</v>
      </c>
      <c r="Q498" s="258">
        <f t="shared" si="355"/>
        <v>0</v>
      </c>
      <c r="R498" s="258">
        <f t="shared" si="355"/>
        <v>0</v>
      </c>
      <c r="S498" s="258">
        <f t="shared" si="355"/>
        <v>1450000</v>
      </c>
      <c r="T498" s="258">
        <f t="shared" si="355"/>
        <v>0</v>
      </c>
      <c r="U498" s="336">
        <f t="shared" si="323"/>
        <v>0</v>
      </c>
      <c r="V498" s="254"/>
    </row>
    <row r="499" spans="1:22" ht="14.25" hidden="1" customHeight="1" x14ac:dyDescent="0.25">
      <c r="A499" s="254"/>
      <c r="B499" s="639" t="s">
        <v>909</v>
      </c>
      <c r="C499" s="639" t="s">
        <v>321</v>
      </c>
      <c r="D499" s="638"/>
      <c r="E499" s="642" t="s">
        <v>322</v>
      </c>
      <c r="F499" s="642"/>
      <c r="G499" s="254"/>
      <c r="H499" s="254"/>
      <c r="I499" s="263">
        <f t="shared" ref="I499" si="356">SUM(I500:I502)</f>
        <v>1000000</v>
      </c>
      <c r="J499" s="254"/>
      <c r="K499" s="254"/>
      <c r="L499" s="254"/>
      <c r="M499" s="254"/>
      <c r="N499" s="263">
        <f t="shared" ref="N499:T499" si="357">SUM(N500:N502)</f>
        <v>1000000</v>
      </c>
      <c r="O499" s="236">
        <f t="shared" si="351"/>
        <v>100</v>
      </c>
      <c r="P499" s="263">
        <f t="shared" si="357"/>
        <v>0</v>
      </c>
      <c r="Q499" s="263">
        <f t="shared" si="357"/>
        <v>0</v>
      </c>
      <c r="R499" s="263">
        <f t="shared" si="357"/>
        <v>0</v>
      </c>
      <c r="S499" s="263">
        <f t="shared" si="357"/>
        <v>1000000</v>
      </c>
      <c r="T499" s="263">
        <f t="shared" si="357"/>
        <v>0</v>
      </c>
      <c r="U499" s="336">
        <f t="shared" si="323"/>
        <v>0</v>
      </c>
      <c r="V499" s="254"/>
    </row>
    <row r="500" spans="1:22" hidden="1" x14ac:dyDescent="0.25">
      <c r="A500" s="254"/>
      <c r="B500" s="320" t="s">
        <v>909</v>
      </c>
      <c r="C500" s="320" t="s">
        <v>323</v>
      </c>
      <c r="D500" s="321"/>
      <c r="E500" s="641" t="s">
        <v>324</v>
      </c>
      <c r="F500" s="641"/>
      <c r="G500" s="254"/>
      <c r="H500" s="254"/>
      <c r="I500" s="265"/>
      <c r="J500" s="254"/>
      <c r="K500" s="254"/>
      <c r="L500" s="254"/>
      <c r="M500" s="254"/>
      <c r="N500" s="265"/>
      <c r="O500" s="236" t="e">
        <f t="shared" si="351"/>
        <v>#DIV/0!</v>
      </c>
      <c r="P500" s="265"/>
      <c r="Q500" s="265"/>
      <c r="R500" s="265"/>
      <c r="S500" s="265"/>
      <c r="T500" s="265"/>
      <c r="U500" s="336">
        <f t="shared" si="323"/>
        <v>0</v>
      </c>
      <c r="V500" s="254"/>
    </row>
    <row r="501" spans="1:22" hidden="1" x14ac:dyDescent="0.25">
      <c r="A501" s="254"/>
      <c r="B501" s="320" t="s">
        <v>909</v>
      </c>
      <c r="C501" s="320" t="s">
        <v>327</v>
      </c>
      <c r="D501" s="321"/>
      <c r="E501" s="641" t="s">
        <v>328</v>
      </c>
      <c r="F501" s="641"/>
      <c r="G501" s="254"/>
      <c r="H501" s="254"/>
      <c r="I501" s="265"/>
      <c r="J501" s="254"/>
      <c r="K501" s="254"/>
      <c r="L501" s="254"/>
      <c r="M501" s="254"/>
      <c r="N501" s="265"/>
      <c r="O501" s="236" t="e">
        <f t="shared" si="351"/>
        <v>#DIV/0!</v>
      </c>
      <c r="P501" s="265"/>
      <c r="Q501" s="265"/>
      <c r="R501" s="265"/>
      <c r="S501" s="265"/>
      <c r="T501" s="265"/>
      <c r="U501" s="336">
        <f t="shared" si="323"/>
        <v>0</v>
      </c>
      <c r="V501" s="254"/>
    </row>
    <row r="502" spans="1:22" hidden="1" x14ac:dyDescent="0.25">
      <c r="A502" s="254"/>
      <c r="B502" s="320" t="s">
        <v>909</v>
      </c>
      <c r="C502" s="320" t="s">
        <v>329</v>
      </c>
      <c r="D502" s="321"/>
      <c r="E502" s="641" t="s">
        <v>330</v>
      </c>
      <c r="F502" s="641"/>
      <c r="G502" s="254"/>
      <c r="H502" s="254"/>
      <c r="I502" s="265">
        <v>1000000</v>
      </c>
      <c r="J502" s="254"/>
      <c r="K502" s="254"/>
      <c r="L502" s="254"/>
      <c r="M502" s="254"/>
      <c r="N502" s="265">
        <v>1000000</v>
      </c>
      <c r="O502" s="236">
        <f t="shared" si="351"/>
        <v>100</v>
      </c>
      <c r="P502" s="265"/>
      <c r="Q502" s="265"/>
      <c r="R502" s="265"/>
      <c r="S502" s="265">
        <v>1000000</v>
      </c>
      <c r="T502" s="265"/>
      <c r="U502" s="336">
        <f t="shared" si="323"/>
        <v>0</v>
      </c>
      <c r="V502" s="254"/>
    </row>
    <row r="503" spans="1:22" hidden="1" x14ac:dyDescent="0.25">
      <c r="A503" s="254"/>
      <c r="B503" s="639" t="s">
        <v>909</v>
      </c>
      <c r="C503" s="639" t="s">
        <v>331</v>
      </c>
      <c r="D503" s="638"/>
      <c r="E503" s="642" t="s">
        <v>79</v>
      </c>
      <c r="F503" s="642"/>
      <c r="G503" s="254"/>
      <c r="H503" s="254"/>
      <c r="I503" s="263">
        <f t="shared" ref="I503" si="358">I504</f>
        <v>450000</v>
      </c>
      <c r="J503" s="254"/>
      <c r="K503" s="254"/>
      <c r="L503" s="254"/>
      <c r="M503" s="254"/>
      <c r="N503" s="263">
        <f t="shared" ref="N503:T503" si="359">N504</f>
        <v>450000</v>
      </c>
      <c r="O503" s="236">
        <f t="shared" si="351"/>
        <v>100</v>
      </c>
      <c r="P503" s="263">
        <f t="shared" si="359"/>
        <v>0</v>
      </c>
      <c r="Q503" s="263">
        <f t="shared" si="359"/>
        <v>0</v>
      </c>
      <c r="R503" s="263">
        <f t="shared" si="359"/>
        <v>0</v>
      </c>
      <c r="S503" s="263">
        <f t="shared" si="359"/>
        <v>450000</v>
      </c>
      <c r="T503" s="263">
        <f t="shared" si="359"/>
        <v>0</v>
      </c>
      <c r="U503" s="336">
        <f t="shared" si="323"/>
        <v>0</v>
      </c>
      <c r="V503" s="254"/>
    </row>
    <row r="504" spans="1:22" ht="25.5" hidden="1" x14ac:dyDescent="0.25">
      <c r="A504" s="254"/>
      <c r="B504" s="320" t="s">
        <v>909</v>
      </c>
      <c r="C504" s="320" t="s">
        <v>428</v>
      </c>
      <c r="D504" s="321"/>
      <c r="E504" s="641" t="s">
        <v>429</v>
      </c>
      <c r="F504" s="641"/>
      <c r="G504" s="254"/>
      <c r="H504" s="254"/>
      <c r="I504" s="265">
        <v>450000</v>
      </c>
      <c r="J504" s="254"/>
      <c r="K504" s="254"/>
      <c r="L504" s="254"/>
      <c r="M504" s="254"/>
      <c r="N504" s="265">
        <v>450000</v>
      </c>
      <c r="O504" s="236">
        <f t="shared" si="351"/>
        <v>100</v>
      </c>
      <c r="P504" s="265"/>
      <c r="Q504" s="265"/>
      <c r="R504" s="265"/>
      <c r="S504" s="265">
        <v>450000</v>
      </c>
      <c r="T504" s="265"/>
      <c r="U504" s="336">
        <f t="shared" si="323"/>
        <v>0</v>
      </c>
      <c r="V504" s="254"/>
    </row>
    <row r="505" spans="1:22" hidden="1" x14ac:dyDescent="0.25">
      <c r="A505" s="254"/>
      <c r="B505" s="320"/>
      <c r="C505" s="320"/>
      <c r="D505" s="321"/>
      <c r="E505" s="641"/>
      <c r="F505" s="641"/>
      <c r="G505" s="254"/>
      <c r="H505" s="254"/>
      <c r="I505" s="265"/>
      <c r="J505" s="254"/>
      <c r="K505" s="254"/>
      <c r="L505" s="254"/>
      <c r="M505" s="254"/>
      <c r="N505" s="265"/>
      <c r="O505" s="236"/>
      <c r="P505" s="265"/>
      <c r="Q505" s="265"/>
      <c r="R505" s="265"/>
      <c r="S505" s="265"/>
      <c r="T505" s="265"/>
      <c r="U505" s="336">
        <f t="shared" si="323"/>
        <v>0</v>
      </c>
      <c r="V505" s="254"/>
    </row>
    <row r="506" spans="1:22" ht="27" customHeight="1" x14ac:dyDescent="0.25">
      <c r="A506" s="254"/>
      <c r="B506" s="635" t="s">
        <v>484</v>
      </c>
      <c r="C506" s="635"/>
      <c r="D506" s="634"/>
      <c r="E506" s="646" t="s">
        <v>485</v>
      </c>
      <c r="F506" s="646" t="s">
        <v>1944</v>
      </c>
      <c r="G506" s="254"/>
      <c r="H506" s="254"/>
      <c r="I506" s="258">
        <f>I507+I521</f>
        <v>10000000</v>
      </c>
      <c r="J506" s="254"/>
      <c r="K506" s="254"/>
      <c r="L506" s="254"/>
      <c r="M506" s="254"/>
      <c r="N506" s="258">
        <f>N507+N521</f>
        <v>0</v>
      </c>
      <c r="O506" s="236">
        <f t="shared" si="351"/>
        <v>0</v>
      </c>
      <c r="P506" s="258">
        <f t="shared" ref="P506:T506" si="360">P507+P521</f>
        <v>0</v>
      </c>
      <c r="Q506" s="258">
        <f t="shared" si="360"/>
        <v>0</v>
      </c>
      <c r="R506" s="258">
        <f t="shared" si="360"/>
        <v>0</v>
      </c>
      <c r="S506" s="258">
        <f t="shared" si="360"/>
        <v>0</v>
      </c>
      <c r="T506" s="258">
        <f t="shared" si="360"/>
        <v>0</v>
      </c>
      <c r="U506" s="336">
        <f t="shared" si="323"/>
        <v>10000000</v>
      </c>
      <c r="V506" s="254"/>
    </row>
    <row r="507" spans="1:22" hidden="1" x14ac:dyDescent="0.25">
      <c r="A507" s="254"/>
      <c r="B507" s="635" t="s">
        <v>484</v>
      </c>
      <c r="C507" s="635" t="s">
        <v>320</v>
      </c>
      <c r="D507" s="634"/>
      <c r="E507" s="646" t="s">
        <v>65</v>
      </c>
      <c r="F507" s="646"/>
      <c r="G507" s="254"/>
      <c r="H507" s="254"/>
      <c r="I507" s="258">
        <f>I508+I513+I517+I519</f>
        <v>10000000</v>
      </c>
      <c r="J507" s="254"/>
      <c r="K507" s="254"/>
      <c r="L507" s="254"/>
      <c r="M507" s="254"/>
      <c r="N507" s="258">
        <f>N508+N513+N517+N519</f>
        <v>0</v>
      </c>
      <c r="O507" s="236">
        <f t="shared" si="351"/>
        <v>0</v>
      </c>
      <c r="P507" s="258">
        <f t="shared" ref="P507:T507" si="361">P508+P513+P517+P519</f>
        <v>0</v>
      </c>
      <c r="Q507" s="258">
        <f t="shared" si="361"/>
        <v>0</v>
      </c>
      <c r="R507" s="258">
        <f t="shared" si="361"/>
        <v>0</v>
      </c>
      <c r="S507" s="258">
        <f t="shared" si="361"/>
        <v>0</v>
      </c>
      <c r="T507" s="258">
        <f t="shared" si="361"/>
        <v>0</v>
      </c>
      <c r="U507" s="336">
        <f t="shared" ref="U507:U570" si="362">I507-N507</f>
        <v>10000000</v>
      </c>
      <c r="V507" s="254"/>
    </row>
    <row r="508" spans="1:22" hidden="1" x14ac:dyDescent="0.25">
      <c r="A508" s="254"/>
      <c r="B508" s="639" t="s">
        <v>484</v>
      </c>
      <c r="C508" s="639" t="s">
        <v>321</v>
      </c>
      <c r="D508" s="638"/>
      <c r="E508" s="642" t="s">
        <v>322</v>
      </c>
      <c r="F508" s="642"/>
      <c r="G508" s="254"/>
      <c r="H508" s="254"/>
      <c r="I508" s="263">
        <f>SUM(I509:I512)</f>
        <v>6400000</v>
      </c>
      <c r="J508" s="254"/>
      <c r="K508" s="254"/>
      <c r="L508" s="254"/>
      <c r="M508" s="254"/>
      <c r="N508" s="263">
        <f>SUM(N509:N512)</f>
        <v>0</v>
      </c>
      <c r="O508" s="236">
        <f t="shared" si="351"/>
        <v>0</v>
      </c>
      <c r="P508" s="263">
        <f t="shared" ref="P508:T508" si="363">SUM(P509:P512)</f>
        <v>0</v>
      </c>
      <c r="Q508" s="263">
        <f t="shared" si="363"/>
        <v>0</v>
      </c>
      <c r="R508" s="263">
        <f t="shared" si="363"/>
        <v>0</v>
      </c>
      <c r="S508" s="263">
        <f t="shared" si="363"/>
        <v>0</v>
      </c>
      <c r="T508" s="263">
        <f t="shared" si="363"/>
        <v>0</v>
      </c>
      <c r="U508" s="336">
        <f t="shared" si="362"/>
        <v>6400000</v>
      </c>
      <c r="V508" s="254"/>
    </row>
    <row r="509" spans="1:22" hidden="1" x14ac:dyDescent="0.25">
      <c r="A509" s="254"/>
      <c r="B509" s="320" t="s">
        <v>484</v>
      </c>
      <c r="C509" s="320" t="s">
        <v>323</v>
      </c>
      <c r="D509" s="321"/>
      <c r="E509" s="641" t="s">
        <v>324</v>
      </c>
      <c r="F509" s="641"/>
      <c r="G509" s="254"/>
      <c r="H509" s="254"/>
      <c r="I509" s="265">
        <v>1380000</v>
      </c>
      <c r="J509" s="254"/>
      <c r="K509" s="254"/>
      <c r="L509" s="254"/>
      <c r="M509" s="254"/>
      <c r="N509" s="265"/>
      <c r="O509" s="236">
        <f t="shared" si="351"/>
        <v>0</v>
      </c>
      <c r="P509" s="265"/>
      <c r="Q509" s="265"/>
      <c r="R509" s="265"/>
      <c r="S509" s="265"/>
      <c r="T509" s="265"/>
      <c r="U509" s="336">
        <f t="shared" si="362"/>
        <v>1380000</v>
      </c>
      <c r="V509" s="254"/>
    </row>
    <row r="510" spans="1:22" hidden="1" x14ac:dyDescent="0.25">
      <c r="A510" s="254"/>
      <c r="B510" s="320" t="s">
        <v>484</v>
      </c>
      <c r="C510" s="320" t="s">
        <v>327</v>
      </c>
      <c r="D510" s="321"/>
      <c r="E510" s="641" t="s">
        <v>328</v>
      </c>
      <c r="F510" s="641"/>
      <c r="G510" s="254"/>
      <c r="H510" s="254"/>
      <c r="I510" s="265">
        <v>1340000</v>
      </c>
      <c r="J510" s="254"/>
      <c r="K510" s="254"/>
      <c r="L510" s="254"/>
      <c r="M510" s="254"/>
      <c r="N510" s="265"/>
      <c r="O510" s="236">
        <f t="shared" si="351"/>
        <v>0</v>
      </c>
      <c r="P510" s="265"/>
      <c r="Q510" s="265"/>
      <c r="R510" s="265"/>
      <c r="S510" s="265"/>
      <c r="T510" s="265"/>
      <c r="U510" s="336">
        <f t="shared" si="362"/>
        <v>1340000</v>
      </c>
      <c r="V510" s="254"/>
    </row>
    <row r="511" spans="1:22" ht="14.25" hidden="1" customHeight="1" x14ac:dyDescent="0.25">
      <c r="A511" s="254"/>
      <c r="B511" s="320" t="s">
        <v>484</v>
      </c>
      <c r="C511" s="320" t="s">
        <v>329</v>
      </c>
      <c r="D511" s="321"/>
      <c r="E511" s="641" t="s">
        <v>330</v>
      </c>
      <c r="F511" s="641"/>
      <c r="G511" s="254"/>
      <c r="H511" s="254"/>
      <c r="I511" s="265">
        <v>3680000</v>
      </c>
      <c r="J511" s="254"/>
      <c r="K511" s="254"/>
      <c r="L511" s="254"/>
      <c r="M511" s="254"/>
      <c r="N511" s="265"/>
      <c r="O511" s="236">
        <f t="shared" si="351"/>
        <v>0</v>
      </c>
      <c r="P511" s="265"/>
      <c r="Q511" s="265"/>
      <c r="R511" s="265"/>
      <c r="S511" s="265"/>
      <c r="T511" s="265"/>
      <c r="U511" s="336">
        <f t="shared" si="362"/>
        <v>3680000</v>
      </c>
      <c r="V511" s="254"/>
    </row>
    <row r="512" spans="1:22" ht="16.5" hidden="1" customHeight="1" x14ac:dyDescent="0.25">
      <c r="A512" s="254"/>
      <c r="B512" s="320" t="s">
        <v>484</v>
      </c>
      <c r="C512" s="320" t="s">
        <v>436</v>
      </c>
      <c r="D512" s="321"/>
      <c r="E512" s="641" t="s">
        <v>437</v>
      </c>
      <c r="F512" s="641"/>
      <c r="G512" s="254"/>
      <c r="H512" s="254"/>
      <c r="I512" s="265">
        <v>0</v>
      </c>
      <c r="J512" s="254"/>
      <c r="K512" s="254"/>
      <c r="L512" s="254"/>
      <c r="M512" s="254"/>
      <c r="N512" s="265">
        <v>0</v>
      </c>
      <c r="O512" s="236" t="e">
        <f t="shared" si="351"/>
        <v>#DIV/0!</v>
      </c>
      <c r="P512" s="265">
        <v>0</v>
      </c>
      <c r="Q512" s="265">
        <v>0</v>
      </c>
      <c r="R512" s="265">
        <v>0</v>
      </c>
      <c r="S512" s="265">
        <v>0</v>
      </c>
      <c r="T512" s="265">
        <v>0</v>
      </c>
      <c r="U512" s="336">
        <f t="shared" si="362"/>
        <v>0</v>
      </c>
      <c r="V512" s="254"/>
    </row>
    <row r="513" spans="1:22" hidden="1" x14ac:dyDescent="0.25">
      <c r="A513" s="254"/>
      <c r="B513" s="639" t="s">
        <v>484</v>
      </c>
      <c r="C513" s="639" t="s">
        <v>331</v>
      </c>
      <c r="D513" s="638"/>
      <c r="E513" s="642" t="s">
        <v>79</v>
      </c>
      <c r="F513" s="642"/>
      <c r="G513" s="254"/>
      <c r="H513" s="254"/>
      <c r="I513" s="263">
        <f>SUM(I514:I516)</f>
        <v>3600000</v>
      </c>
      <c r="J513" s="254"/>
      <c r="K513" s="254"/>
      <c r="L513" s="254"/>
      <c r="M513" s="254"/>
      <c r="N513" s="263">
        <f>SUM(N514:N516)</f>
        <v>0</v>
      </c>
      <c r="O513" s="236">
        <f t="shared" si="351"/>
        <v>0</v>
      </c>
      <c r="P513" s="263">
        <f t="shared" ref="P513:T513" si="364">SUM(P514:P516)</f>
        <v>0</v>
      </c>
      <c r="Q513" s="263">
        <f t="shared" si="364"/>
        <v>0</v>
      </c>
      <c r="R513" s="263">
        <f t="shared" si="364"/>
        <v>0</v>
      </c>
      <c r="S513" s="263">
        <f t="shared" si="364"/>
        <v>0</v>
      </c>
      <c r="T513" s="263">
        <f t="shared" si="364"/>
        <v>0</v>
      </c>
      <c r="U513" s="336">
        <f t="shared" si="362"/>
        <v>3600000</v>
      </c>
      <c r="V513" s="254"/>
    </row>
    <row r="514" spans="1:22" ht="25.5" hidden="1" x14ac:dyDescent="0.25">
      <c r="A514" s="254"/>
      <c r="B514" s="320" t="s">
        <v>484</v>
      </c>
      <c r="C514" s="320" t="s">
        <v>392</v>
      </c>
      <c r="D514" s="321"/>
      <c r="E514" s="641" t="s">
        <v>393</v>
      </c>
      <c r="F514" s="641"/>
      <c r="G514" s="254"/>
      <c r="H514" s="254"/>
      <c r="I514" s="265">
        <v>0</v>
      </c>
      <c r="J514" s="254"/>
      <c r="K514" s="254"/>
      <c r="L514" s="254"/>
      <c r="M514" s="254"/>
      <c r="N514" s="265">
        <v>0</v>
      </c>
      <c r="O514" s="236" t="e">
        <f t="shared" si="351"/>
        <v>#DIV/0!</v>
      </c>
      <c r="P514" s="265">
        <v>0</v>
      </c>
      <c r="Q514" s="265">
        <v>0</v>
      </c>
      <c r="R514" s="265">
        <v>0</v>
      </c>
      <c r="S514" s="265">
        <v>0</v>
      </c>
      <c r="T514" s="265">
        <v>0</v>
      </c>
      <c r="U514" s="336">
        <f t="shared" si="362"/>
        <v>0</v>
      </c>
      <c r="V514" s="254"/>
    </row>
    <row r="515" spans="1:22" ht="25.5" hidden="1" x14ac:dyDescent="0.25">
      <c r="A515" s="254"/>
      <c r="B515" s="320" t="s">
        <v>484</v>
      </c>
      <c r="C515" s="320" t="s">
        <v>428</v>
      </c>
      <c r="D515" s="321"/>
      <c r="E515" s="641" t="s">
        <v>429</v>
      </c>
      <c r="F515" s="641"/>
      <c r="G515" s="254"/>
      <c r="H515" s="254"/>
      <c r="I515" s="265">
        <v>900000</v>
      </c>
      <c r="J515" s="254"/>
      <c r="K515" s="254"/>
      <c r="L515" s="254"/>
      <c r="M515" s="254"/>
      <c r="N515" s="265"/>
      <c r="O515" s="236">
        <f t="shared" si="351"/>
        <v>0</v>
      </c>
      <c r="P515" s="265"/>
      <c r="Q515" s="265"/>
      <c r="R515" s="265"/>
      <c r="S515" s="265"/>
      <c r="T515" s="265"/>
      <c r="U515" s="336">
        <f t="shared" si="362"/>
        <v>900000</v>
      </c>
      <c r="V515" s="254"/>
    </row>
    <row r="516" spans="1:22" ht="22.5" hidden="1" customHeight="1" x14ac:dyDescent="0.25">
      <c r="A516" s="254"/>
      <c r="B516" s="320" t="s">
        <v>484</v>
      </c>
      <c r="C516" s="320" t="s">
        <v>430</v>
      </c>
      <c r="D516" s="321"/>
      <c r="E516" s="641" t="s">
        <v>431</v>
      </c>
      <c r="F516" s="641"/>
      <c r="G516" s="254"/>
      <c r="H516" s="254"/>
      <c r="I516" s="265">
        <v>2700000</v>
      </c>
      <c r="J516" s="254"/>
      <c r="K516" s="254"/>
      <c r="L516" s="254"/>
      <c r="M516" s="254"/>
      <c r="N516" s="265"/>
      <c r="O516" s="236">
        <f t="shared" si="351"/>
        <v>0</v>
      </c>
      <c r="P516" s="265"/>
      <c r="Q516" s="265"/>
      <c r="R516" s="265"/>
      <c r="S516" s="265"/>
      <c r="T516" s="265"/>
      <c r="U516" s="336">
        <f t="shared" si="362"/>
        <v>2700000</v>
      </c>
      <c r="V516" s="254"/>
    </row>
    <row r="517" spans="1:22" ht="1.5" hidden="1" customHeight="1" x14ac:dyDescent="0.25">
      <c r="A517" s="254"/>
      <c r="B517" s="639" t="s">
        <v>484</v>
      </c>
      <c r="C517" s="639" t="s">
        <v>408</v>
      </c>
      <c r="D517" s="638"/>
      <c r="E517" s="642" t="s">
        <v>81</v>
      </c>
      <c r="F517" s="642"/>
      <c r="G517" s="254"/>
      <c r="H517" s="254"/>
      <c r="I517" s="263">
        <f>I518</f>
        <v>0</v>
      </c>
      <c r="J517" s="254"/>
      <c r="K517" s="254"/>
      <c r="L517" s="254"/>
      <c r="M517" s="254"/>
      <c r="N517" s="263">
        <f>N518</f>
        <v>0</v>
      </c>
      <c r="O517" s="236" t="e">
        <f t="shared" si="351"/>
        <v>#DIV/0!</v>
      </c>
      <c r="P517" s="263">
        <f t="shared" ref="P517:T517" si="365">P518</f>
        <v>0</v>
      </c>
      <c r="Q517" s="263">
        <f t="shared" si="365"/>
        <v>0</v>
      </c>
      <c r="R517" s="263">
        <f t="shared" si="365"/>
        <v>0</v>
      </c>
      <c r="S517" s="263">
        <f t="shared" si="365"/>
        <v>0</v>
      </c>
      <c r="T517" s="263">
        <f t="shared" si="365"/>
        <v>0</v>
      </c>
      <c r="U517" s="336">
        <f t="shared" si="362"/>
        <v>0</v>
      </c>
      <c r="V517" s="254"/>
    </row>
    <row r="518" spans="1:22" ht="19.5" hidden="1" customHeight="1" x14ac:dyDescent="0.25">
      <c r="A518" s="254"/>
      <c r="B518" s="320" t="s">
        <v>484</v>
      </c>
      <c r="C518" s="320" t="s">
        <v>419</v>
      </c>
      <c r="D518" s="321"/>
      <c r="E518" s="641" t="s">
        <v>420</v>
      </c>
      <c r="F518" s="641"/>
      <c r="G518" s="254"/>
      <c r="H518" s="254"/>
      <c r="I518" s="265"/>
      <c r="J518" s="254"/>
      <c r="K518" s="254"/>
      <c r="L518" s="254"/>
      <c r="M518" s="254"/>
      <c r="N518" s="265"/>
      <c r="O518" s="236" t="e">
        <f t="shared" si="351"/>
        <v>#DIV/0!</v>
      </c>
      <c r="P518" s="265"/>
      <c r="Q518" s="265"/>
      <c r="R518" s="265"/>
      <c r="S518" s="265"/>
      <c r="T518" s="265"/>
      <c r="U518" s="336">
        <f t="shared" si="362"/>
        <v>0</v>
      </c>
      <c r="V518" s="254"/>
    </row>
    <row r="519" spans="1:22" ht="19.5" hidden="1" customHeight="1" x14ac:dyDescent="0.25">
      <c r="A519" s="652"/>
      <c r="B519" s="639" t="s">
        <v>484</v>
      </c>
      <c r="C519" s="639" t="s">
        <v>412</v>
      </c>
      <c r="D519" s="638"/>
      <c r="E519" s="642" t="s">
        <v>413</v>
      </c>
      <c r="F519" s="642"/>
      <c r="G519" s="254"/>
      <c r="H519" s="254"/>
      <c r="I519" s="263">
        <f>SUM(I520)</f>
        <v>0</v>
      </c>
      <c r="J519" s="254"/>
      <c r="K519" s="254"/>
      <c r="L519" s="254"/>
      <c r="M519" s="254"/>
      <c r="N519" s="263">
        <f>SUM(N520)</f>
        <v>0</v>
      </c>
      <c r="O519" s="236" t="e">
        <f t="shared" si="351"/>
        <v>#DIV/0!</v>
      </c>
      <c r="P519" s="263">
        <f t="shared" ref="P519:T519" si="366">SUM(P520)</f>
        <v>0</v>
      </c>
      <c r="Q519" s="263">
        <f t="shared" si="366"/>
        <v>0</v>
      </c>
      <c r="R519" s="263">
        <f t="shared" si="366"/>
        <v>0</v>
      </c>
      <c r="S519" s="263">
        <f t="shared" si="366"/>
        <v>0</v>
      </c>
      <c r="T519" s="263">
        <f t="shared" si="366"/>
        <v>0</v>
      </c>
      <c r="U519" s="336">
        <f t="shared" si="362"/>
        <v>0</v>
      </c>
      <c r="V519" s="254"/>
    </row>
    <row r="520" spans="1:22" ht="19.5" hidden="1" customHeight="1" x14ac:dyDescent="0.25">
      <c r="A520" s="254"/>
      <c r="B520" s="320" t="s">
        <v>484</v>
      </c>
      <c r="C520" s="320" t="s">
        <v>414</v>
      </c>
      <c r="D520" s="321"/>
      <c r="E520" s="641" t="s">
        <v>415</v>
      </c>
      <c r="F520" s="641"/>
      <c r="G520" s="254"/>
      <c r="H520" s="254"/>
      <c r="I520" s="265">
        <v>0</v>
      </c>
      <c r="J520" s="254"/>
      <c r="K520" s="254"/>
      <c r="L520" s="254"/>
      <c r="M520" s="254"/>
      <c r="N520" s="265">
        <v>0</v>
      </c>
      <c r="O520" s="236" t="e">
        <f t="shared" si="351"/>
        <v>#DIV/0!</v>
      </c>
      <c r="P520" s="265">
        <v>0</v>
      </c>
      <c r="Q520" s="265">
        <v>0</v>
      </c>
      <c r="R520" s="265">
        <v>0</v>
      </c>
      <c r="S520" s="265">
        <v>0</v>
      </c>
      <c r="T520" s="265">
        <v>0</v>
      </c>
      <c r="U520" s="336">
        <f t="shared" si="362"/>
        <v>0</v>
      </c>
      <c r="V520" s="254"/>
    </row>
    <row r="521" spans="1:22" ht="19.5" hidden="1" customHeight="1" x14ac:dyDescent="0.25">
      <c r="A521" s="254"/>
      <c r="B521" s="635" t="s">
        <v>484</v>
      </c>
      <c r="C521" s="635" t="s">
        <v>363</v>
      </c>
      <c r="D521" s="634"/>
      <c r="E521" s="646" t="s">
        <v>66</v>
      </c>
      <c r="F521" s="646"/>
      <c r="G521" s="254"/>
      <c r="H521" s="254"/>
      <c r="I521" s="258">
        <f>I522</f>
        <v>0</v>
      </c>
      <c r="J521" s="254"/>
      <c r="K521" s="254"/>
      <c r="L521" s="254"/>
      <c r="M521" s="254"/>
      <c r="N521" s="258">
        <f>N522</f>
        <v>0</v>
      </c>
      <c r="O521" s="236" t="e">
        <f t="shared" si="351"/>
        <v>#DIV/0!</v>
      </c>
      <c r="P521" s="258">
        <f t="shared" ref="P521:T521" si="367">P522</f>
        <v>0</v>
      </c>
      <c r="Q521" s="258">
        <f t="shared" si="367"/>
        <v>0</v>
      </c>
      <c r="R521" s="258">
        <f t="shared" si="367"/>
        <v>0</v>
      </c>
      <c r="S521" s="258">
        <f t="shared" si="367"/>
        <v>0</v>
      </c>
      <c r="T521" s="258">
        <f t="shared" si="367"/>
        <v>0</v>
      </c>
      <c r="U521" s="336">
        <f t="shared" si="362"/>
        <v>0</v>
      </c>
      <c r="V521" s="254"/>
    </row>
    <row r="522" spans="1:22" ht="19.5" hidden="1" customHeight="1" x14ac:dyDescent="0.25">
      <c r="A522" s="254"/>
      <c r="B522" s="639" t="s">
        <v>484</v>
      </c>
      <c r="C522" s="639" t="s">
        <v>364</v>
      </c>
      <c r="D522" s="638"/>
      <c r="E522" s="642" t="s">
        <v>365</v>
      </c>
      <c r="F522" s="642"/>
      <c r="G522" s="254"/>
      <c r="H522" s="254"/>
      <c r="I522" s="263">
        <f>SUM(I523)</f>
        <v>0</v>
      </c>
      <c r="J522" s="254"/>
      <c r="K522" s="254"/>
      <c r="L522" s="254"/>
      <c r="M522" s="254"/>
      <c r="N522" s="263">
        <f>SUM(N523)</f>
        <v>0</v>
      </c>
      <c r="O522" s="236" t="e">
        <f t="shared" si="351"/>
        <v>#DIV/0!</v>
      </c>
      <c r="P522" s="263">
        <f t="shared" ref="P522:T522" si="368">SUM(P523)</f>
        <v>0</v>
      </c>
      <c r="Q522" s="263">
        <f t="shared" si="368"/>
        <v>0</v>
      </c>
      <c r="R522" s="263">
        <f t="shared" si="368"/>
        <v>0</v>
      </c>
      <c r="S522" s="263">
        <f t="shared" si="368"/>
        <v>0</v>
      </c>
      <c r="T522" s="263">
        <f t="shared" si="368"/>
        <v>0</v>
      </c>
      <c r="U522" s="336">
        <f t="shared" si="362"/>
        <v>0</v>
      </c>
      <c r="V522" s="254"/>
    </row>
    <row r="523" spans="1:22" ht="19.5" hidden="1" customHeight="1" x14ac:dyDescent="0.25">
      <c r="A523" s="254"/>
      <c r="B523" s="320" t="s">
        <v>484</v>
      </c>
      <c r="C523" s="320" t="s">
        <v>911</v>
      </c>
      <c r="D523" s="321"/>
      <c r="E523" s="641" t="s">
        <v>912</v>
      </c>
      <c r="F523" s="641"/>
      <c r="G523" s="254"/>
      <c r="H523" s="254"/>
      <c r="I523" s="265">
        <v>0</v>
      </c>
      <c r="J523" s="254"/>
      <c r="K523" s="254"/>
      <c r="L523" s="254"/>
      <c r="M523" s="254"/>
      <c r="N523" s="265">
        <v>0</v>
      </c>
      <c r="O523" s="236" t="e">
        <f t="shared" si="351"/>
        <v>#DIV/0!</v>
      </c>
      <c r="P523" s="265">
        <v>0</v>
      </c>
      <c r="Q523" s="265">
        <v>0</v>
      </c>
      <c r="R523" s="265">
        <v>0</v>
      </c>
      <c r="S523" s="265">
        <v>0</v>
      </c>
      <c r="T523" s="265">
        <v>0</v>
      </c>
      <c r="U523" s="336">
        <f t="shared" si="362"/>
        <v>0</v>
      </c>
      <c r="V523" s="254"/>
    </row>
    <row r="524" spans="1:22" ht="11.25" hidden="1" customHeight="1" x14ac:dyDescent="0.25">
      <c r="A524" s="254"/>
      <c r="B524" s="320"/>
      <c r="C524" s="320"/>
      <c r="D524" s="321"/>
      <c r="E524" s="322"/>
      <c r="F524" s="322"/>
      <c r="G524" s="254"/>
      <c r="H524" s="254"/>
      <c r="I524" s="265"/>
      <c r="J524" s="254"/>
      <c r="K524" s="254"/>
      <c r="L524" s="254"/>
      <c r="M524" s="254"/>
      <c r="N524" s="265"/>
      <c r="O524" s="236"/>
      <c r="P524" s="265"/>
      <c r="Q524" s="265"/>
      <c r="R524" s="265"/>
      <c r="S524" s="265"/>
      <c r="T524" s="265"/>
      <c r="U524" s="336">
        <f t="shared" si="362"/>
        <v>0</v>
      </c>
      <c r="V524" s="254"/>
    </row>
    <row r="525" spans="1:22" x14ac:dyDescent="0.25">
      <c r="A525" s="254"/>
      <c r="B525" s="635" t="s">
        <v>486</v>
      </c>
      <c r="C525" s="644"/>
      <c r="D525" s="636" t="s">
        <v>487</v>
      </c>
      <c r="E525" s="634"/>
      <c r="F525" s="634"/>
      <c r="G525" s="254"/>
      <c r="H525" s="254"/>
      <c r="I525" s="258">
        <f t="shared" ref="I525" si="369">I534+I543+I526</f>
        <v>13750000</v>
      </c>
      <c r="J525" s="254"/>
      <c r="K525" s="254"/>
      <c r="L525" s="254"/>
      <c r="M525" s="254"/>
      <c r="N525" s="258">
        <f t="shared" ref="N525:T525" si="370">N534+N543+N526</f>
        <v>10200000</v>
      </c>
      <c r="O525" s="236">
        <f t="shared" si="351"/>
        <v>74.181818181818187</v>
      </c>
      <c r="P525" s="258">
        <f t="shared" si="370"/>
        <v>0</v>
      </c>
      <c r="Q525" s="258">
        <f t="shared" si="370"/>
        <v>0</v>
      </c>
      <c r="R525" s="258">
        <f t="shared" si="370"/>
        <v>0</v>
      </c>
      <c r="S525" s="258">
        <f t="shared" si="370"/>
        <v>8000000</v>
      </c>
      <c r="T525" s="258">
        <f t="shared" si="370"/>
        <v>2200000</v>
      </c>
      <c r="U525" s="336">
        <f t="shared" si="362"/>
        <v>3550000</v>
      </c>
      <c r="V525" s="254"/>
    </row>
    <row r="526" spans="1:22" ht="26.25" customHeight="1" x14ac:dyDescent="0.25">
      <c r="A526" s="254"/>
      <c r="B526" s="635" t="s">
        <v>913</v>
      </c>
      <c r="C526" s="644"/>
      <c r="D526" s="636"/>
      <c r="E526" s="649" t="s">
        <v>914</v>
      </c>
      <c r="F526" s="649" t="s">
        <v>1945</v>
      </c>
      <c r="G526" s="254"/>
      <c r="H526" s="254"/>
      <c r="I526" s="258">
        <f t="shared" ref="I526" si="371">I527</f>
        <v>4900000</v>
      </c>
      <c r="J526" s="254"/>
      <c r="K526" s="254"/>
      <c r="L526" s="254"/>
      <c r="M526" s="254"/>
      <c r="N526" s="258">
        <f t="shared" ref="N526:T526" si="372">N527</f>
        <v>4900000</v>
      </c>
      <c r="O526" s="236">
        <f t="shared" si="351"/>
        <v>100</v>
      </c>
      <c r="P526" s="258">
        <f t="shared" si="372"/>
        <v>0</v>
      </c>
      <c r="Q526" s="258">
        <f t="shared" si="372"/>
        <v>0</v>
      </c>
      <c r="R526" s="258">
        <f t="shared" si="372"/>
        <v>0</v>
      </c>
      <c r="S526" s="258">
        <f t="shared" si="372"/>
        <v>4900000</v>
      </c>
      <c r="T526" s="258">
        <f t="shared" si="372"/>
        <v>0</v>
      </c>
      <c r="U526" s="336">
        <f t="shared" si="362"/>
        <v>0</v>
      </c>
      <c r="V526" s="254"/>
    </row>
    <row r="527" spans="1:22" hidden="1" x14ac:dyDescent="0.25">
      <c r="A527" s="254"/>
      <c r="B527" s="635" t="s">
        <v>913</v>
      </c>
      <c r="C527" s="644" t="s">
        <v>320</v>
      </c>
      <c r="D527" s="636"/>
      <c r="E527" s="636" t="s">
        <v>65</v>
      </c>
      <c r="F527" s="636"/>
      <c r="G527" s="254"/>
      <c r="H527" s="254"/>
      <c r="I527" s="258">
        <f t="shared" ref="I527" si="373">I528+I531</f>
        <v>4900000</v>
      </c>
      <c r="J527" s="254"/>
      <c r="K527" s="254"/>
      <c r="L527" s="254"/>
      <c r="M527" s="254"/>
      <c r="N527" s="258">
        <f t="shared" ref="N527:T527" si="374">N528+N531</f>
        <v>4900000</v>
      </c>
      <c r="O527" s="236">
        <f t="shared" si="351"/>
        <v>100</v>
      </c>
      <c r="P527" s="258">
        <f t="shared" si="374"/>
        <v>0</v>
      </c>
      <c r="Q527" s="258">
        <f t="shared" si="374"/>
        <v>0</v>
      </c>
      <c r="R527" s="258">
        <f t="shared" si="374"/>
        <v>0</v>
      </c>
      <c r="S527" s="258">
        <f t="shared" si="374"/>
        <v>4900000</v>
      </c>
      <c r="T527" s="258">
        <f t="shared" si="374"/>
        <v>0</v>
      </c>
      <c r="U527" s="336">
        <f t="shared" si="362"/>
        <v>0</v>
      </c>
      <c r="V527" s="254"/>
    </row>
    <row r="528" spans="1:22" hidden="1" x14ac:dyDescent="0.25">
      <c r="A528" s="254"/>
      <c r="B528" s="639" t="s">
        <v>913</v>
      </c>
      <c r="C528" s="657" t="s">
        <v>321</v>
      </c>
      <c r="D528" s="640"/>
      <c r="E528" s="640" t="s">
        <v>322</v>
      </c>
      <c r="F528" s="640"/>
      <c r="G528" s="254"/>
      <c r="H528" s="254"/>
      <c r="I528" s="263">
        <f t="shared" ref="I528" si="375">SUM(I529:I530)</f>
        <v>4000000</v>
      </c>
      <c r="J528" s="254"/>
      <c r="K528" s="254"/>
      <c r="L528" s="254"/>
      <c r="M528" s="254"/>
      <c r="N528" s="263">
        <f t="shared" ref="N528:T528" si="376">SUM(N529:N530)</f>
        <v>4000000</v>
      </c>
      <c r="O528" s="236">
        <f t="shared" si="351"/>
        <v>100</v>
      </c>
      <c r="P528" s="263">
        <f t="shared" si="376"/>
        <v>0</v>
      </c>
      <c r="Q528" s="263">
        <f t="shared" si="376"/>
        <v>0</v>
      </c>
      <c r="R528" s="263">
        <f t="shared" si="376"/>
        <v>0</v>
      </c>
      <c r="S528" s="263">
        <f t="shared" si="376"/>
        <v>4000000</v>
      </c>
      <c r="T528" s="263">
        <f t="shared" si="376"/>
        <v>0</v>
      </c>
      <c r="U528" s="336">
        <f t="shared" si="362"/>
        <v>0</v>
      </c>
      <c r="V528" s="254"/>
    </row>
    <row r="529" spans="1:22" hidden="1" x14ac:dyDescent="0.25">
      <c r="A529" s="254"/>
      <c r="B529" s="320" t="s">
        <v>913</v>
      </c>
      <c r="C529" s="643" t="s">
        <v>327</v>
      </c>
      <c r="D529" s="322"/>
      <c r="E529" s="322" t="s">
        <v>328</v>
      </c>
      <c r="F529" s="322"/>
      <c r="G529" s="254"/>
      <c r="H529" s="254"/>
      <c r="I529" s="265">
        <v>0</v>
      </c>
      <c r="J529" s="254"/>
      <c r="K529" s="254"/>
      <c r="L529" s="254"/>
      <c r="M529" s="254"/>
      <c r="N529" s="265">
        <v>0</v>
      </c>
      <c r="O529" s="236" t="e">
        <f t="shared" si="351"/>
        <v>#DIV/0!</v>
      </c>
      <c r="P529" s="265">
        <v>0</v>
      </c>
      <c r="Q529" s="265">
        <v>0</v>
      </c>
      <c r="R529" s="265">
        <v>0</v>
      </c>
      <c r="S529" s="265">
        <v>0</v>
      </c>
      <c r="T529" s="265">
        <v>0</v>
      </c>
      <c r="U529" s="336">
        <f t="shared" si="362"/>
        <v>0</v>
      </c>
      <c r="V529" s="254"/>
    </row>
    <row r="530" spans="1:22" hidden="1" x14ac:dyDescent="0.25">
      <c r="A530" s="254"/>
      <c r="B530" s="320" t="s">
        <v>913</v>
      </c>
      <c r="C530" s="643" t="s">
        <v>329</v>
      </c>
      <c r="D530" s="636"/>
      <c r="E530" s="322" t="s">
        <v>330</v>
      </c>
      <c r="F530" s="322"/>
      <c r="G530" s="254"/>
      <c r="H530" s="254"/>
      <c r="I530" s="265">
        <v>4000000</v>
      </c>
      <c r="J530" s="254"/>
      <c r="K530" s="254"/>
      <c r="L530" s="254"/>
      <c r="M530" s="254"/>
      <c r="N530" s="265">
        <v>4000000</v>
      </c>
      <c r="O530" s="236">
        <f t="shared" si="351"/>
        <v>100</v>
      </c>
      <c r="P530" s="265"/>
      <c r="Q530" s="265"/>
      <c r="R530" s="265"/>
      <c r="S530" s="265">
        <v>4000000</v>
      </c>
      <c r="T530" s="265"/>
      <c r="U530" s="336">
        <f t="shared" si="362"/>
        <v>0</v>
      </c>
      <c r="V530" s="254"/>
    </row>
    <row r="531" spans="1:22" hidden="1" x14ac:dyDescent="0.25">
      <c r="A531" s="254"/>
      <c r="B531" s="639" t="s">
        <v>913</v>
      </c>
      <c r="C531" s="657" t="s">
        <v>331</v>
      </c>
      <c r="D531" s="640"/>
      <c r="E531" s="640" t="s">
        <v>79</v>
      </c>
      <c r="F531" s="640"/>
      <c r="G531" s="254"/>
      <c r="H531" s="254"/>
      <c r="I531" s="263">
        <f t="shared" ref="I531" si="377">I532</f>
        <v>900000</v>
      </c>
      <c r="J531" s="254"/>
      <c r="K531" s="254"/>
      <c r="L531" s="254"/>
      <c r="M531" s="254"/>
      <c r="N531" s="263">
        <f t="shared" ref="N531:T531" si="378">N532</f>
        <v>900000</v>
      </c>
      <c r="O531" s="236">
        <f t="shared" si="351"/>
        <v>100</v>
      </c>
      <c r="P531" s="263">
        <f t="shared" si="378"/>
        <v>0</v>
      </c>
      <c r="Q531" s="263">
        <f t="shared" si="378"/>
        <v>0</v>
      </c>
      <c r="R531" s="263">
        <f t="shared" si="378"/>
        <v>0</v>
      </c>
      <c r="S531" s="263">
        <f t="shared" si="378"/>
        <v>900000</v>
      </c>
      <c r="T531" s="263">
        <f t="shared" si="378"/>
        <v>0</v>
      </c>
      <c r="U531" s="336">
        <f t="shared" si="362"/>
        <v>0</v>
      </c>
      <c r="V531" s="254"/>
    </row>
    <row r="532" spans="1:22" ht="25.5" hidden="1" x14ac:dyDescent="0.25">
      <c r="A532" s="254"/>
      <c r="B532" s="320" t="s">
        <v>913</v>
      </c>
      <c r="C532" s="643" t="s">
        <v>428</v>
      </c>
      <c r="D532" s="636"/>
      <c r="E532" s="641" t="s">
        <v>429</v>
      </c>
      <c r="F532" s="641"/>
      <c r="G532" s="254"/>
      <c r="H532" s="254"/>
      <c r="I532" s="265">
        <v>900000</v>
      </c>
      <c r="J532" s="254"/>
      <c r="K532" s="254"/>
      <c r="L532" s="254"/>
      <c r="M532" s="254"/>
      <c r="N532" s="265">
        <v>900000</v>
      </c>
      <c r="O532" s="236">
        <f t="shared" si="351"/>
        <v>100</v>
      </c>
      <c r="P532" s="265"/>
      <c r="Q532" s="265"/>
      <c r="R532" s="265"/>
      <c r="S532" s="265">
        <v>900000</v>
      </c>
      <c r="T532" s="265"/>
      <c r="U532" s="336">
        <f t="shared" si="362"/>
        <v>0</v>
      </c>
      <c r="V532" s="254"/>
    </row>
    <row r="533" spans="1:22" ht="10.5" hidden="1" customHeight="1" x14ac:dyDescent="0.25">
      <c r="A533" s="254"/>
      <c r="B533" s="635"/>
      <c r="C533" s="644"/>
      <c r="D533" s="636"/>
      <c r="E533" s="634"/>
      <c r="F533" s="634"/>
      <c r="G533" s="254"/>
      <c r="H533" s="254"/>
      <c r="I533" s="258"/>
      <c r="J533" s="254"/>
      <c r="K533" s="254"/>
      <c r="L533" s="254"/>
      <c r="M533" s="254"/>
      <c r="N533" s="258"/>
      <c r="O533" s="236"/>
      <c r="P533" s="258"/>
      <c r="Q533" s="258"/>
      <c r="R533" s="258"/>
      <c r="S533" s="258"/>
      <c r="T533" s="258"/>
      <c r="U533" s="336">
        <f t="shared" si="362"/>
        <v>0</v>
      </c>
      <c r="V533" s="254"/>
    </row>
    <row r="534" spans="1:22" ht="36.75" customHeight="1" x14ac:dyDescent="0.25">
      <c r="A534" s="254"/>
      <c r="B534" s="635" t="s">
        <v>488</v>
      </c>
      <c r="C534" s="644"/>
      <c r="D534" s="634"/>
      <c r="E534" s="646" t="s">
        <v>489</v>
      </c>
      <c r="F534" s="646" t="s">
        <v>1946</v>
      </c>
      <c r="G534" s="254"/>
      <c r="H534" s="254"/>
      <c r="I534" s="258">
        <f t="shared" ref="I534" si="379">I535</f>
        <v>8850000</v>
      </c>
      <c r="J534" s="254"/>
      <c r="K534" s="254"/>
      <c r="L534" s="254"/>
      <c r="M534" s="254"/>
      <c r="N534" s="258">
        <f t="shared" ref="N534:T534" si="380">N535</f>
        <v>5300000</v>
      </c>
      <c r="O534" s="236">
        <f t="shared" si="351"/>
        <v>59.887005649717516</v>
      </c>
      <c r="P534" s="258">
        <f t="shared" si="380"/>
        <v>0</v>
      </c>
      <c r="Q534" s="258">
        <f t="shared" si="380"/>
        <v>0</v>
      </c>
      <c r="R534" s="258">
        <f t="shared" si="380"/>
        <v>0</v>
      </c>
      <c r="S534" s="258">
        <f t="shared" si="380"/>
        <v>3100000</v>
      </c>
      <c r="T534" s="258">
        <f t="shared" si="380"/>
        <v>2200000</v>
      </c>
      <c r="U534" s="336">
        <f t="shared" si="362"/>
        <v>3550000</v>
      </c>
      <c r="V534" s="254"/>
    </row>
    <row r="535" spans="1:22" hidden="1" x14ac:dyDescent="0.25">
      <c r="A535" s="254"/>
      <c r="B535" s="635" t="s">
        <v>488</v>
      </c>
      <c r="C535" s="635" t="s">
        <v>320</v>
      </c>
      <c r="D535" s="634"/>
      <c r="E535" s="636" t="s">
        <v>65</v>
      </c>
      <c r="F535" s="636"/>
      <c r="G535" s="254"/>
      <c r="H535" s="254"/>
      <c r="I535" s="258">
        <f t="shared" ref="I535" si="381">I536+I540</f>
        <v>8850000</v>
      </c>
      <c r="J535" s="254"/>
      <c r="K535" s="254"/>
      <c r="L535" s="254"/>
      <c r="M535" s="254"/>
      <c r="N535" s="258">
        <f t="shared" ref="N535:T535" si="382">N536+N540</f>
        <v>5300000</v>
      </c>
      <c r="O535" s="236">
        <f t="shared" si="351"/>
        <v>59.887005649717516</v>
      </c>
      <c r="P535" s="258">
        <f t="shared" si="382"/>
        <v>0</v>
      </c>
      <c r="Q535" s="258">
        <f t="shared" si="382"/>
        <v>0</v>
      </c>
      <c r="R535" s="258">
        <f t="shared" si="382"/>
        <v>0</v>
      </c>
      <c r="S535" s="258">
        <f t="shared" si="382"/>
        <v>3100000</v>
      </c>
      <c r="T535" s="258">
        <f t="shared" si="382"/>
        <v>2200000</v>
      </c>
      <c r="U535" s="336">
        <f t="shared" si="362"/>
        <v>3550000</v>
      </c>
      <c r="V535" s="254"/>
    </row>
    <row r="536" spans="1:22" hidden="1" x14ac:dyDescent="0.25">
      <c r="A536" s="254"/>
      <c r="B536" s="639" t="s">
        <v>488</v>
      </c>
      <c r="C536" s="639" t="s">
        <v>321</v>
      </c>
      <c r="D536" s="638"/>
      <c r="E536" s="640" t="s">
        <v>322</v>
      </c>
      <c r="F536" s="640"/>
      <c r="G536" s="254"/>
      <c r="H536" s="254"/>
      <c r="I536" s="263">
        <f>SUM(I537:I539)</f>
        <v>7850000</v>
      </c>
      <c r="J536" s="254"/>
      <c r="K536" s="254"/>
      <c r="L536" s="254"/>
      <c r="M536" s="254"/>
      <c r="N536" s="263">
        <f>SUM(N537:N539)</f>
        <v>5300000</v>
      </c>
      <c r="O536" s="236">
        <f t="shared" si="351"/>
        <v>67.515923566878982</v>
      </c>
      <c r="P536" s="263">
        <f t="shared" ref="P536:T536" si="383">SUM(P537:P539)</f>
        <v>0</v>
      </c>
      <c r="Q536" s="263">
        <f t="shared" si="383"/>
        <v>0</v>
      </c>
      <c r="R536" s="263">
        <f t="shared" si="383"/>
        <v>0</v>
      </c>
      <c r="S536" s="263">
        <f t="shared" si="383"/>
        <v>3100000</v>
      </c>
      <c r="T536" s="263">
        <f t="shared" si="383"/>
        <v>2200000</v>
      </c>
      <c r="U536" s="336">
        <f t="shared" si="362"/>
        <v>2550000</v>
      </c>
      <c r="V536" s="254"/>
    </row>
    <row r="537" spans="1:22" hidden="1" x14ac:dyDescent="0.25">
      <c r="A537" s="254"/>
      <c r="B537" s="320" t="s">
        <v>488</v>
      </c>
      <c r="C537" s="320" t="s">
        <v>329</v>
      </c>
      <c r="D537" s="321"/>
      <c r="E537" s="322" t="s">
        <v>330</v>
      </c>
      <c r="F537" s="322"/>
      <c r="G537" s="254"/>
      <c r="H537" s="254"/>
      <c r="I537" s="265">
        <v>6675000</v>
      </c>
      <c r="J537" s="254"/>
      <c r="K537" s="254"/>
      <c r="L537" s="254"/>
      <c r="M537" s="254"/>
      <c r="N537" s="265">
        <v>4200000</v>
      </c>
      <c r="O537" s="236">
        <f t="shared" si="351"/>
        <v>62.921348314606739</v>
      </c>
      <c r="P537" s="265"/>
      <c r="Q537" s="265"/>
      <c r="R537" s="265"/>
      <c r="S537" s="265">
        <f>N537-T537</f>
        <v>2400000</v>
      </c>
      <c r="T537" s="265">
        <v>1800000</v>
      </c>
      <c r="U537" s="336">
        <f t="shared" si="362"/>
        <v>2475000</v>
      </c>
      <c r="V537" s="254"/>
    </row>
    <row r="538" spans="1:22" hidden="1" x14ac:dyDescent="0.25">
      <c r="A538" s="254"/>
      <c r="B538" s="320" t="s">
        <v>488</v>
      </c>
      <c r="C538" s="320" t="s">
        <v>866</v>
      </c>
      <c r="D538" s="321"/>
      <c r="E538" s="322" t="s">
        <v>898</v>
      </c>
      <c r="F538" s="322"/>
      <c r="G538" s="254"/>
      <c r="H538" s="254"/>
      <c r="I538" s="265">
        <v>375000</v>
      </c>
      <c r="J538" s="254"/>
      <c r="K538" s="254"/>
      <c r="L538" s="254"/>
      <c r="M538" s="254"/>
      <c r="N538" s="265">
        <v>300000</v>
      </c>
      <c r="O538" s="236">
        <f t="shared" si="351"/>
        <v>80</v>
      </c>
      <c r="P538" s="265"/>
      <c r="Q538" s="265"/>
      <c r="R538" s="265"/>
      <c r="S538" s="265">
        <f>N538</f>
        <v>300000</v>
      </c>
      <c r="T538" s="265"/>
      <c r="U538" s="336">
        <f t="shared" si="362"/>
        <v>75000</v>
      </c>
      <c r="V538" s="254"/>
    </row>
    <row r="539" spans="1:22" ht="19.5" hidden="1" customHeight="1" x14ac:dyDescent="0.25">
      <c r="A539" s="254"/>
      <c r="B539" s="320" t="s">
        <v>488</v>
      </c>
      <c r="C539" s="320" t="s">
        <v>436</v>
      </c>
      <c r="D539" s="321"/>
      <c r="E539" s="641" t="s">
        <v>437</v>
      </c>
      <c r="F539" s="641"/>
      <c r="G539" s="254"/>
      <c r="H539" s="254"/>
      <c r="I539" s="265">
        <v>800000</v>
      </c>
      <c r="J539" s="254"/>
      <c r="K539" s="254"/>
      <c r="L539" s="254"/>
      <c r="M539" s="254"/>
      <c r="N539" s="265">
        <v>800000</v>
      </c>
      <c r="O539" s="236">
        <f t="shared" si="351"/>
        <v>100</v>
      </c>
      <c r="P539" s="265"/>
      <c r="Q539" s="265"/>
      <c r="R539" s="265"/>
      <c r="S539" s="265">
        <v>400000</v>
      </c>
      <c r="T539" s="265">
        <v>400000</v>
      </c>
      <c r="U539" s="336">
        <f t="shared" si="362"/>
        <v>0</v>
      </c>
      <c r="V539" s="254"/>
    </row>
    <row r="540" spans="1:22" hidden="1" x14ac:dyDescent="0.25">
      <c r="A540" s="254"/>
      <c r="B540" s="639" t="s">
        <v>488</v>
      </c>
      <c r="C540" s="639" t="s">
        <v>408</v>
      </c>
      <c r="D540" s="638"/>
      <c r="E540" s="640" t="s">
        <v>81</v>
      </c>
      <c r="F540" s="640"/>
      <c r="G540" s="254"/>
      <c r="H540" s="254"/>
      <c r="I540" s="263">
        <f t="shared" ref="I540" si="384">SUM(I541:I541)</f>
        <v>1000000</v>
      </c>
      <c r="J540" s="254"/>
      <c r="K540" s="254"/>
      <c r="L540" s="254"/>
      <c r="M540" s="254"/>
      <c r="N540" s="263">
        <f t="shared" ref="N540:T540" si="385">SUM(N541:N541)</f>
        <v>0</v>
      </c>
      <c r="O540" s="236">
        <f t="shared" si="351"/>
        <v>0</v>
      </c>
      <c r="P540" s="263">
        <f t="shared" si="385"/>
        <v>0</v>
      </c>
      <c r="Q540" s="263">
        <f t="shared" si="385"/>
        <v>0</v>
      </c>
      <c r="R540" s="263">
        <f t="shared" si="385"/>
        <v>0</v>
      </c>
      <c r="S540" s="263">
        <f t="shared" si="385"/>
        <v>0</v>
      </c>
      <c r="T540" s="263">
        <f t="shared" si="385"/>
        <v>0</v>
      </c>
      <c r="U540" s="336">
        <f t="shared" si="362"/>
        <v>1000000</v>
      </c>
      <c r="V540" s="254"/>
    </row>
    <row r="541" spans="1:22" hidden="1" x14ac:dyDescent="0.25">
      <c r="A541" s="254"/>
      <c r="B541" s="320" t="s">
        <v>488</v>
      </c>
      <c r="C541" s="320" t="s">
        <v>419</v>
      </c>
      <c r="D541" s="321"/>
      <c r="E541" s="322" t="s">
        <v>420</v>
      </c>
      <c r="F541" s="322"/>
      <c r="G541" s="254"/>
      <c r="H541" s="254"/>
      <c r="I541" s="265">
        <v>1000000</v>
      </c>
      <c r="J541" s="254"/>
      <c r="K541" s="254"/>
      <c r="L541" s="254"/>
      <c r="M541" s="254"/>
      <c r="N541" s="265">
        <v>0</v>
      </c>
      <c r="O541" s="236">
        <f t="shared" si="351"/>
        <v>0</v>
      </c>
      <c r="P541" s="265"/>
      <c r="Q541" s="265"/>
      <c r="R541" s="265"/>
      <c r="S541" s="265"/>
      <c r="T541" s="265"/>
      <c r="U541" s="336">
        <f t="shared" si="362"/>
        <v>1000000</v>
      </c>
      <c r="V541" s="254"/>
    </row>
    <row r="542" spans="1:22" ht="13.5" hidden="1" customHeight="1" x14ac:dyDescent="0.25">
      <c r="A542" s="254"/>
      <c r="B542" s="320"/>
      <c r="C542" s="320"/>
      <c r="D542" s="321"/>
      <c r="E542" s="322"/>
      <c r="F542" s="322"/>
      <c r="G542" s="254"/>
      <c r="H542" s="254"/>
      <c r="I542" s="265"/>
      <c r="J542" s="254"/>
      <c r="K542" s="254"/>
      <c r="L542" s="254"/>
      <c r="M542" s="254"/>
      <c r="N542" s="265"/>
      <c r="O542" s="236"/>
      <c r="P542" s="265"/>
      <c r="Q542" s="265"/>
      <c r="R542" s="265"/>
      <c r="S542" s="265"/>
      <c r="T542" s="265"/>
      <c r="U542" s="336">
        <f t="shared" si="362"/>
        <v>0</v>
      </c>
      <c r="V542" s="254"/>
    </row>
    <row r="543" spans="1:22" ht="22.5" hidden="1" x14ac:dyDescent="0.25">
      <c r="A543" s="254"/>
      <c r="B543" s="635" t="s">
        <v>490</v>
      </c>
      <c r="C543" s="644"/>
      <c r="D543" s="634"/>
      <c r="E543" s="646" t="s">
        <v>491</v>
      </c>
      <c r="F543" s="646"/>
      <c r="G543" s="254"/>
      <c r="H543" s="254"/>
      <c r="I543" s="258">
        <f t="shared" ref="I543" si="386">I544</f>
        <v>0</v>
      </c>
      <c r="J543" s="254"/>
      <c r="K543" s="254"/>
      <c r="L543" s="254"/>
      <c r="M543" s="254"/>
      <c r="N543" s="258">
        <f t="shared" ref="N543:T543" si="387">N544</f>
        <v>0</v>
      </c>
      <c r="O543" s="236" t="e">
        <f t="shared" si="351"/>
        <v>#DIV/0!</v>
      </c>
      <c r="P543" s="258">
        <f t="shared" si="387"/>
        <v>0</v>
      </c>
      <c r="Q543" s="258">
        <f t="shared" si="387"/>
        <v>0</v>
      </c>
      <c r="R543" s="258">
        <f t="shared" si="387"/>
        <v>0</v>
      </c>
      <c r="S543" s="258">
        <f t="shared" si="387"/>
        <v>0</v>
      </c>
      <c r="T543" s="258">
        <f t="shared" si="387"/>
        <v>0</v>
      </c>
      <c r="U543" s="336">
        <f t="shared" si="362"/>
        <v>0</v>
      </c>
      <c r="V543" s="254"/>
    </row>
    <row r="544" spans="1:22" hidden="1" x14ac:dyDescent="0.25">
      <c r="A544" s="254"/>
      <c r="B544" s="635" t="s">
        <v>490</v>
      </c>
      <c r="C544" s="635" t="s">
        <v>320</v>
      </c>
      <c r="D544" s="634"/>
      <c r="E544" s="646" t="s">
        <v>65</v>
      </c>
      <c r="F544" s="646"/>
      <c r="G544" s="254"/>
      <c r="H544" s="254"/>
      <c r="I544" s="258">
        <f t="shared" ref="I544" si="388">I545+I549+I547</f>
        <v>0</v>
      </c>
      <c r="J544" s="254"/>
      <c r="K544" s="254"/>
      <c r="L544" s="254"/>
      <c r="M544" s="254"/>
      <c r="N544" s="258">
        <f t="shared" ref="N544:T544" si="389">N545+N549+N547</f>
        <v>0</v>
      </c>
      <c r="O544" s="236" t="e">
        <f t="shared" si="351"/>
        <v>#DIV/0!</v>
      </c>
      <c r="P544" s="258">
        <f t="shared" si="389"/>
        <v>0</v>
      </c>
      <c r="Q544" s="258">
        <f t="shared" si="389"/>
        <v>0</v>
      </c>
      <c r="R544" s="258">
        <f t="shared" si="389"/>
        <v>0</v>
      </c>
      <c r="S544" s="258">
        <f t="shared" si="389"/>
        <v>0</v>
      </c>
      <c r="T544" s="258">
        <f t="shared" si="389"/>
        <v>0</v>
      </c>
      <c r="U544" s="336">
        <f t="shared" si="362"/>
        <v>0</v>
      </c>
      <c r="V544" s="254"/>
    </row>
    <row r="545" spans="1:22" hidden="1" x14ac:dyDescent="0.25">
      <c r="A545" s="254"/>
      <c r="B545" s="639" t="s">
        <v>490</v>
      </c>
      <c r="C545" s="639" t="s">
        <v>321</v>
      </c>
      <c r="D545" s="638"/>
      <c r="E545" s="642" t="s">
        <v>322</v>
      </c>
      <c r="F545" s="642"/>
      <c r="G545" s="254"/>
      <c r="H545" s="254"/>
      <c r="I545" s="263">
        <f t="shared" ref="I545" si="390">SUM(I546)</f>
        <v>0</v>
      </c>
      <c r="J545" s="254"/>
      <c r="K545" s="254"/>
      <c r="L545" s="254"/>
      <c r="M545" s="254"/>
      <c r="N545" s="263">
        <f t="shared" ref="N545:T545" si="391">SUM(N546)</f>
        <v>0</v>
      </c>
      <c r="O545" s="236" t="e">
        <f t="shared" si="351"/>
        <v>#DIV/0!</v>
      </c>
      <c r="P545" s="263">
        <f t="shared" si="391"/>
        <v>0</v>
      </c>
      <c r="Q545" s="263">
        <f t="shared" si="391"/>
        <v>0</v>
      </c>
      <c r="R545" s="263">
        <f t="shared" si="391"/>
        <v>0</v>
      </c>
      <c r="S545" s="263">
        <f t="shared" si="391"/>
        <v>0</v>
      </c>
      <c r="T545" s="263">
        <f t="shared" si="391"/>
        <v>0</v>
      </c>
      <c r="U545" s="336">
        <f t="shared" si="362"/>
        <v>0</v>
      </c>
      <c r="V545" s="254"/>
    </row>
    <row r="546" spans="1:22" hidden="1" x14ac:dyDescent="0.25">
      <c r="A546" s="254"/>
      <c r="B546" s="320" t="s">
        <v>490</v>
      </c>
      <c r="C546" s="320" t="s">
        <v>329</v>
      </c>
      <c r="D546" s="321"/>
      <c r="E546" s="641" t="s">
        <v>330</v>
      </c>
      <c r="F546" s="641"/>
      <c r="G546" s="254"/>
      <c r="H546" s="254"/>
      <c r="I546" s="265"/>
      <c r="J546" s="254"/>
      <c r="K546" s="254"/>
      <c r="L546" s="254"/>
      <c r="M546" s="254"/>
      <c r="N546" s="265"/>
      <c r="O546" s="236" t="e">
        <f t="shared" si="351"/>
        <v>#DIV/0!</v>
      </c>
      <c r="P546" s="265"/>
      <c r="Q546" s="265"/>
      <c r="R546" s="265"/>
      <c r="S546" s="265"/>
      <c r="T546" s="265"/>
      <c r="U546" s="336">
        <f t="shared" si="362"/>
        <v>0</v>
      </c>
      <c r="V546" s="254"/>
    </row>
    <row r="547" spans="1:22" hidden="1" x14ac:dyDescent="0.25">
      <c r="A547" s="254"/>
      <c r="B547" s="639" t="s">
        <v>490</v>
      </c>
      <c r="C547" s="639" t="s">
        <v>331</v>
      </c>
      <c r="D547" s="638"/>
      <c r="E547" s="642" t="s">
        <v>79</v>
      </c>
      <c r="F547" s="642"/>
      <c r="G547" s="254"/>
      <c r="H547" s="254"/>
      <c r="I547" s="263">
        <f t="shared" ref="I547" si="392">I548</f>
        <v>0</v>
      </c>
      <c r="J547" s="254"/>
      <c r="K547" s="254"/>
      <c r="L547" s="254"/>
      <c r="M547" s="254"/>
      <c r="N547" s="263">
        <f t="shared" ref="N547:T547" si="393">N548</f>
        <v>0</v>
      </c>
      <c r="O547" s="236" t="e">
        <f t="shared" si="351"/>
        <v>#DIV/0!</v>
      </c>
      <c r="P547" s="263">
        <f t="shared" si="393"/>
        <v>0</v>
      </c>
      <c r="Q547" s="263">
        <f t="shared" si="393"/>
        <v>0</v>
      </c>
      <c r="R547" s="263">
        <f t="shared" si="393"/>
        <v>0</v>
      </c>
      <c r="S547" s="263">
        <f t="shared" si="393"/>
        <v>0</v>
      </c>
      <c r="T547" s="263">
        <f t="shared" si="393"/>
        <v>0</v>
      </c>
      <c r="U547" s="336">
        <f t="shared" si="362"/>
        <v>0</v>
      </c>
      <c r="V547" s="254"/>
    </row>
    <row r="548" spans="1:22" ht="25.5" hidden="1" x14ac:dyDescent="0.25">
      <c r="A548" s="254"/>
      <c r="B548" s="320" t="s">
        <v>490</v>
      </c>
      <c r="C548" s="320" t="s">
        <v>428</v>
      </c>
      <c r="D548" s="321"/>
      <c r="E548" s="641" t="s">
        <v>429</v>
      </c>
      <c r="F548" s="641"/>
      <c r="G548" s="254"/>
      <c r="H548" s="254"/>
      <c r="I548" s="265"/>
      <c r="J548" s="254"/>
      <c r="K548" s="254"/>
      <c r="L548" s="254"/>
      <c r="M548" s="254"/>
      <c r="N548" s="265"/>
      <c r="O548" s="236" t="e">
        <f t="shared" si="351"/>
        <v>#DIV/0!</v>
      </c>
      <c r="P548" s="265"/>
      <c r="Q548" s="265"/>
      <c r="R548" s="265"/>
      <c r="S548" s="265"/>
      <c r="T548" s="265"/>
      <c r="U548" s="336">
        <f t="shared" si="362"/>
        <v>0</v>
      </c>
      <c r="V548" s="254"/>
    </row>
    <row r="549" spans="1:22" hidden="1" x14ac:dyDescent="0.25">
      <c r="A549" s="254"/>
      <c r="B549" s="639" t="s">
        <v>490</v>
      </c>
      <c r="C549" s="639" t="s">
        <v>408</v>
      </c>
      <c r="D549" s="638"/>
      <c r="E549" s="642" t="s">
        <v>81</v>
      </c>
      <c r="F549" s="642"/>
      <c r="G549" s="254"/>
      <c r="H549" s="254"/>
      <c r="I549" s="263">
        <f t="shared" ref="I549" si="394">SUM(I550)</f>
        <v>0</v>
      </c>
      <c r="J549" s="254"/>
      <c r="K549" s="254"/>
      <c r="L549" s="254"/>
      <c r="M549" s="254"/>
      <c r="N549" s="263">
        <f t="shared" ref="N549:T549" si="395">SUM(N550)</f>
        <v>0</v>
      </c>
      <c r="O549" s="236" t="e">
        <f t="shared" si="351"/>
        <v>#DIV/0!</v>
      </c>
      <c r="P549" s="263">
        <f t="shared" si="395"/>
        <v>0</v>
      </c>
      <c r="Q549" s="263">
        <f t="shared" si="395"/>
        <v>0</v>
      </c>
      <c r="R549" s="263">
        <f t="shared" si="395"/>
        <v>0</v>
      </c>
      <c r="S549" s="263">
        <f t="shared" si="395"/>
        <v>0</v>
      </c>
      <c r="T549" s="263">
        <f t="shared" si="395"/>
        <v>0</v>
      </c>
      <c r="U549" s="336">
        <f t="shared" si="362"/>
        <v>0</v>
      </c>
      <c r="V549" s="254"/>
    </row>
    <row r="550" spans="1:22" hidden="1" x14ac:dyDescent="0.25">
      <c r="A550" s="254"/>
      <c r="B550" s="320" t="s">
        <v>490</v>
      </c>
      <c r="C550" s="320" t="s">
        <v>419</v>
      </c>
      <c r="D550" s="321"/>
      <c r="E550" s="641" t="s">
        <v>420</v>
      </c>
      <c r="F550" s="641"/>
      <c r="G550" s="254"/>
      <c r="H550" s="254"/>
      <c r="I550" s="265"/>
      <c r="J550" s="254"/>
      <c r="K550" s="254"/>
      <c r="L550" s="254"/>
      <c r="M550" s="254"/>
      <c r="N550" s="265"/>
      <c r="O550" s="236" t="e">
        <f t="shared" si="351"/>
        <v>#DIV/0!</v>
      </c>
      <c r="P550" s="265"/>
      <c r="Q550" s="265"/>
      <c r="R550" s="265"/>
      <c r="S550" s="265"/>
      <c r="T550" s="265"/>
      <c r="U550" s="336">
        <f t="shared" si="362"/>
        <v>0</v>
      </c>
      <c r="V550" s="254"/>
    </row>
    <row r="551" spans="1:22" hidden="1" x14ac:dyDescent="0.25">
      <c r="A551" s="254"/>
      <c r="B551" s="320"/>
      <c r="C551" s="320"/>
      <c r="D551" s="321"/>
      <c r="E551" s="641"/>
      <c r="F551" s="641"/>
      <c r="G551" s="254"/>
      <c r="H551" s="254"/>
      <c r="I551" s="265"/>
      <c r="J551" s="254"/>
      <c r="K551" s="254"/>
      <c r="L551" s="254"/>
      <c r="M551" s="254"/>
      <c r="N551" s="265"/>
      <c r="O551" s="236"/>
      <c r="P551" s="265"/>
      <c r="Q551" s="265"/>
      <c r="R551" s="265"/>
      <c r="S551" s="265"/>
      <c r="T551" s="265"/>
      <c r="U551" s="336">
        <f t="shared" si="362"/>
        <v>0</v>
      </c>
      <c r="V551" s="254"/>
    </row>
    <row r="552" spans="1:22" x14ac:dyDescent="0.25">
      <c r="A552" s="254"/>
      <c r="B552" s="635" t="s">
        <v>492</v>
      </c>
      <c r="C552" s="644"/>
      <c r="D552" s="636" t="s">
        <v>493</v>
      </c>
      <c r="E552" s="634"/>
      <c r="F552" s="634"/>
      <c r="G552" s="254"/>
      <c r="H552" s="254"/>
      <c r="I552" s="258">
        <f>I553+I561+I568</f>
        <v>5972500</v>
      </c>
      <c r="J552" s="254"/>
      <c r="K552" s="254"/>
      <c r="L552" s="254"/>
      <c r="M552" s="254"/>
      <c r="N552" s="258">
        <f>N553+N561+N568</f>
        <v>5972500</v>
      </c>
      <c r="O552" s="236">
        <f t="shared" si="351"/>
        <v>100</v>
      </c>
      <c r="P552" s="258">
        <f t="shared" ref="P552:T552" si="396">P553+P561+P568</f>
        <v>0</v>
      </c>
      <c r="Q552" s="258">
        <f t="shared" si="396"/>
        <v>4800000</v>
      </c>
      <c r="R552" s="258">
        <f t="shared" si="396"/>
        <v>0</v>
      </c>
      <c r="S552" s="258">
        <f t="shared" si="396"/>
        <v>0</v>
      </c>
      <c r="T552" s="258">
        <f t="shared" si="396"/>
        <v>1172500</v>
      </c>
      <c r="U552" s="336">
        <f t="shared" si="362"/>
        <v>0</v>
      </c>
      <c r="V552" s="254"/>
    </row>
    <row r="553" spans="1:22" ht="33.75" hidden="1" x14ac:dyDescent="0.25">
      <c r="A553" s="254"/>
      <c r="B553" s="548" t="s">
        <v>915</v>
      </c>
      <c r="C553" s="548"/>
      <c r="D553" s="549"/>
      <c r="E553" s="646" t="s">
        <v>916</v>
      </c>
      <c r="F553" s="646"/>
      <c r="G553" s="254"/>
      <c r="H553" s="254"/>
      <c r="I553" s="317">
        <f t="shared" ref="I553" si="397">I554+I557</f>
        <v>0</v>
      </c>
      <c r="J553" s="254"/>
      <c r="K553" s="254"/>
      <c r="L553" s="254"/>
      <c r="M553" s="254"/>
      <c r="N553" s="317">
        <f t="shared" ref="N553:T553" si="398">N554+N557</f>
        <v>0</v>
      </c>
      <c r="O553" s="236"/>
      <c r="P553" s="317">
        <f t="shared" si="398"/>
        <v>0</v>
      </c>
      <c r="Q553" s="317">
        <f t="shared" si="398"/>
        <v>0</v>
      </c>
      <c r="R553" s="317">
        <f t="shared" si="398"/>
        <v>0</v>
      </c>
      <c r="S553" s="317">
        <f t="shared" si="398"/>
        <v>0</v>
      </c>
      <c r="T553" s="317">
        <f t="shared" si="398"/>
        <v>0</v>
      </c>
      <c r="U553" s="336">
        <f t="shared" si="362"/>
        <v>0</v>
      </c>
      <c r="V553" s="254"/>
    </row>
    <row r="554" spans="1:22" hidden="1" x14ac:dyDescent="0.25">
      <c r="A554" s="254"/>
      <c r="B554" s="548" t="s">
        <v>915</v>
      </c>
      <c r="C554" s="635" t="s">
        <v>320</v>
      </c>
      <c r="D554" s="549"/>
      <c r="E554" s="646" t="s">
        <v>65</v>
      </c>
      <c r="F554" s="646"/>
      <c r="G554" s="254"/>
      <c r="H554" s="254"/>
      <c r="I554" s="317">
        <f t="shared" ref="I554:I555" si="399">I555</f>
        <v>0</v>
      </c>
      <c r="J554" s="254"/>
      <c r="K554" s="254"/>
      <c r="L554" s="254"/>
      <c r="M554" s="254"/>
      <c r="N554" s="317">
        <f t="shared" ref="N554:T555" si="400">N555</f>
        <v>0</v>
      </c>
      <c r="O554" s="236"/>
      <c r="P554" s="317">
        <f t="shared" si="400"/>
        <v>0</v>
      </c>
      <c r="Q554" s="317">
        <f t="shared" si="400"/>
        <v>0</v>
      </c>
      <c r="R554" s="317">
        <f t="shared" si="400"/>
        <v>0</v>
      </c>
      <c r="S554" s="317">
        <f t="shared" si="400"/>
        <v>0</v>
      </c>
      <c r="T554" s="317">
        <f t="shared" si="400"/>
        <v>0</v>
      </c>
      <c r="U554" s="336">
        <f t="shared" si="362"/>
        <v>0</v>
      </c>
      <c r="V554" s="254"/>
    </row>
    <row r="555" spans="1:22" ht="25.5" hidden="1" x14ac:dyDescent="0.25">
      <c r="A555" s="254"/>
      <c r="B555" s="658" t="s">
        <v>915</v>
      </c>
      <c r="C555" s="639" t="s">
        <v>412</v>
      </c>
      <c r="D555" s="656"/>
      <c r="E555" s="642" t="s">
        <v>413</v>
      </c>
      <c r="F555" s="642"/>
      <c r="G555" s="254"/>
      <c r="H555" s="254"/>
      <c r="I555" s="309">
        <f t="shared" si="399"/>
        <v>0</v>
      </c>
      <c r="J555" s="254"/>
      <c r="K555" s="254"/>
      <c r="L555" s="254"/>
      <c r="M555" s="254"/>
      <c r="N555" s="309">
        <f t="shared" si="400"/>
        <v>0</v>
      </c>
      <c r="O555" s="236"/>
      <c r="P555" s="309">
        <f t="shared" si="400"/>
        <v>0</v>
      </c>
      <c r="Q555" s="309">
        <f t="shared" si="400"/>
        <v>0</v>
      </c>
      <c r="R555" s="309">
        <f t="shared" si="400"/>
        <v>0</v>
      </c>
      <c r="S555" s="309">
        <f t="shared" si="400"/>
        <v>0</v>
      </c>
      <c r="T555" s="309">
        <f t="shared" si="400"/>
        <v>0</v>
      </c>
      <c r="U555" s="336">
        <f t="shared" si="362"/>
        <v>0</v>
      </c>
      <c r="V555" s="254"/>
    </row>
    <row r="556" spans="1:22" ht="25.5" hidden="1" x14ac:dyDescent="0.25">
      <c r="A556" s="254"/>
      <c r="B556" s="650" t="s">
        <v>915</v>
      </c>
      <c r="C556" s="650" t="s">
        <v>414</v>
      </c>
      <c r="D556" s="651"/>
      <c r="E556" s="641" t="s">
        <v>415</v>
      </c>
      <c r="F556" s="641"/>
      <c r="G556" s="254"/>
      <c r="H556" s="254"/>
      <c r="I556" s="302">
        <v>0</v>
      </c>
      <c r="J556" s="254"/>
      <c r="K556" s="254"/>
      <c r="L556" s="254"/>
      <c r="M556" s="254"/>
      <c r="N556" s="302">
        <v>0</v>
      </c>
      <c r="O556" s="236"/>
      <c r="P556" s="302">
        <v>0</v>
      </c>
      <c r="Q556" s="302">
        <v>0</v>
      </c>
      <c r="R556" s="302">
        <v>0</v>
      </c>
      <c r="S556" s="302">
        <v>0</v>
      </c>
      <c r="T556" s="302">
        <v>0</v>
      </c>
      <c r="U556" s="336">
        <f t="shared" si="362"/>
        <v>0</v>
      </c>
      <c r="V556" s="254"/>
    </row>
    <row r="557" spans="1:22" hidden="1" x14ac:dyDescent="0.25">
      <c r="A557" s="254"/>
      <c r="B557" s="548" t="s">
        <v>915</v>
      </c>
      <c r="C557" s="635" t="s">
        <v>363</v>
      </c>
      <c r="D557" s="549"/>
      <c r="E557" s="646" t="s">
        <v>66</v>
      </c>
      <c r="F557" s="646"/>
      <c r="G557" s="254"/>
      <c r="H557" s="254"/>
      <c r="I557" s="319">
        <f t="shared" ref="I557:I558" si="401">I558</f>
        <v>0</v>
      </c>
      <c r="J557" s="254"/>
      <c r="K557" s="254"/>
      <c r="L557" s="254"/>
      <c r="M557" s="254"/>
      <c r="N557" s="319">
        <f t="shared" ref="N557:T558" si="402">N558</f>
        <v>0</v>
      </c>
      <c r="O557" s="236"/>
      <c r="P557" s="319">
        <f t="shared" si="402"/>
        <v>0</v>
      </c>
      <c r="Q557" s="319">
        <f t="shared" si="402"/>
        <v>0</v>
      </c>
      <c r="R557" s="319">
        <f t="shared" si="402"/>
        <v>0</v>
      </c>
      <c r="S557" s="319">
        <f t="shared" si="402"/>
        <v>0</v>
      </c>
      <c r="T557" s="319">
        <f t="shared" si="402"/>
        <v>0</v>
      </c>
      <c r="U557" s="336">
        <f t="shared" si="362"/>
        <v>0</v>
      </c>
      <c r="V557" s="254"/>
    </row>
    <row r="558" spans="1:22" ht="25.5" hidden="1" x14ac:dyDescent="0.25">
      <c r="A558" s="254"/>
      <c r="B558" s="658" t="s">
        <v>915</v>
      </c>
      <c r="C558" s="639" t="s">
        <v>364</v>
      </c>
      <c r="D558" s="656"/>
      <c r="E558" s="642" t="s">
        <v>917</v>
      </c>
      <c r="F558" s="642"/>
      <c r="G558" s="254"/>
      <c r="H558" s="254"/>
      <c r="I558" s="309">
        <f t="shared" si="401"/>
        <v>0</v>
      </c>
      <c r="J558" s="254"/>
      <c r="K558" s="254"/>
      <c r="L558" s="254"/>
      <c r="M558" s="254"/>
      <c r="N558" s="309">
        <f t="shared" si="402"/>
        <v>0</v>
      </c>
      <c r="O558" s="236"/>
      <c r="P558" s="309">
        <f t="shared" si="402"/>
        <v>0</v>
      </c>
      <c r="Q558" s="309">
        <f t="shared" si="402"/>
        <v>0</v>
      </c>
      <c r="R558" s="309">
        <f t="shared" si="402"/>
        <v>0</v>
      </c>
      <c r="S558" s="309">
        <f t="shared" si="402"/>
        <v>0</v>
      </c>
      <c r="T558" s="309">
        <f t="shared" si="402"/>
        <v>0</v>
      </c>
      <c r="U558" s="336">
        <f t="shared" si="362"/>
        <v>0</v>
      </c>
      <c r="V558" s="254"/>
    </row>
    <row r="559" spans="1:22" ht="25.5" hidden="1" x14ac:dyDescent="0.25">
      <c r="A559" s="254"/>
      <c r="B559" s="650" t="s">
        <v>915</v>
      </c>
      <c r="C559" s="650" t="s">
        <v>918</v>
      </c>
      <c r="D559" s="651"/>
      <c r="E559" s="641" t="s">
        <v>919</v>
      </c>
      <c r="F559" s="641"/>
      <c r="G559" s="254"/>
      <c r="H559" s="254"/>
      <c r="I559" s="302">
        <v>0</v>
      </c>
      <c r="J559" s="254"/>
      <c r="K559" s="254"/>
      <c r="L559" s="254"/>
      <c r="M559" s="254"/>
      <c r="N559" s="302">
        <v>0</v>
      </c>
      <c r="O559" s="236"/>
      <c r="P559" s="302">
        <v>0</v>
      </c>
      <c r="Q559" s="302">
        <v>0</v>
      </c>
      <c r="R559" s="302">
        <v>0</v>
      </c>
      <c r="S559" s="302">
        <v>0</v>
      </c>
      <c r="T559" s="302">
        <v>0</v>
      </c>
      <c r="U559" s="336">
        <f t="shared" si="362"/>
        <v>0</v>
      </c>
      <c r="V559" s="254"/>
    </row>
    <row r="560" spans="1:22" hidden="1" x14ac:dyDescent="0.25">
      <c r="A560" s="254"/>
      <c r="B560" s="650"/>
      <c r="C560" s="650"/>
      <c r="D560" s="651"/>
      <c r="E560" s="641"/>
      <c r="F560" s="641"/>
      <c r="G560" s="254"/>
      <c r="H560" s="254"/>
      <c r="I560" s="302"/>
      <c r="J560" s="254"/>
      <c r="K560" s="254"/>
      <c r="L560" s="254"/>
      <c r="M560" s="254"/>
      <c r="N560" s="302"/>
      <c r="O560" s="236"/>
      <c r="P560" s="302"/>
      <c r="Q560" s="302"/>
      <c r="R560" s="302"/>
      <c r="S560" s="302"/>
      <c r="T560" s="302"/>
      <c r="U560" s="336">
        <f t="shared" si="362"/>
        <v>0</v>
      </c>
      <c r="V560" s="254"/>
    </row>
    <row r="561" spans="1:22" ht="26.25" customHeight="1" x14ac:dyDescent="0.25">
      <c r="A561" s="254"/>
      <c r="B561" s="548" t="s">
        <v>494</v>
      </c>
      <c r="C561" s="644"/>
      <c r="D561" s="634"/>
      <c r="E561" s="646" t="s">
        <v>928</v>
      </c>
      <c r="F561" s="646" t="s">
        <v>1947</v>
      </c>
      <c r="G561" s="254"/>
      <c r="H561" s="254"/>
      <c r="I561" s="258">
        <f>I562</f>
        <v>4800000</v>
      </c>
      <c r="J561" s="254"/>
      <c r="K561" s="254"/>
      <c r="L561" s="254"/>
      <c r="M561" s="254"/>
      <c r="N561" s="258">
        <f>N562</f>
        <v>4800000</v>
      </c>
      <c r="O561" s="236">
        <f t="shared" ref="O561:O695" si="403">N561/I561*100</f>
        <v>100</v>
      </c>
      <c r="P561" s="258">
        <f t="shared" ref="P561:T561" si="404">P562</f>
        <v>0</v>
      </c>
      <c r="Q561" s="258">
        <f t="shared" si="404"/>
        <v>4800000</v>
      </c>
      <c r="R561" s="258">
        <f t="shared" si="404"/>
        <v>0</v>
      </c>
      <c r="S561" s="258">
        <f t="shared" si="404"/>
        <v>0</v>
      </c>
      <c r="T561" s="258">
        <f t="shared" si="404"/>
        <v>0</v>
      </c>
      <c r="U561" s="336">
        <f t="shared" si="362"/>
        <v>0</v>
      </c>
      <c r="V561" s="254"/>
    </row>
    <row r="562" spans="1:22" hidden="1" x14ac:dyDescent="0.25">
      <c r="A562" s="254"/>
      <c r="B562" s="548" t="s">
        <v>494</v>
      </c>
      <c r="C562" s="635" t="s">
        <v>320</v>
      </c>
      <c r="D562" s="634"/>
      <c r="E562" s="646" t="s">
        <v>65</v>
      </c>
      <c r="F562" s="646"/>
      <c r="G562" s="254"/>
      <c r="H562" s="254"/>
      <c r="I562" s="258">
        <f>I563+I565</f>
        <v>4800000</v>
      </c>
      <c r="J562" s="254"/>
      <c r="K562" s="254"/>
      <c r="L562" s="254"/>
      <c r="M562" s="254"/>
      <c r="N562" s="258">
        <f>N563+N565</f>
        <v>4800000</v>
      </c>
      <c r="O562" s="236">
        <f t="shared" si="403"/>
        <v>100</v>
      </c>
      <c r="P562" s="258">
        <f t="shared" ref="P562:T562" si="405">P563+P565</f>
        <v>0</v>
      </c>
      <c r="Q562" s="258">
        <f t="shared" si="405"/>
        <v>4800000</v>
      </c>
      <c r="R562" s="258">
        <f t="shared" si="405"/>
        <v>0</v>
      </c>
      <c r="S562" s="258">
        <f t="shared" si="405"/>
        <v>0</v>
      </c>
      <c r="T562" s="258">
        <f t="shared" si="405"/>
        <v>0</v>
      </c>
      <c r="U562" s="336">
        <f t="shared" si="362"/>
        <v>0</v>
      </c>
      <c r="V562" s="254"/>
    </row>
    <row r="563" spans="1:22" hidden="1" x14ac:dyDescent="0.25">
      <c r="A563" s="254"/>
      <c r="B563" s="658" t="s">
        <v>494</v>
      </c>
      <c r="C563" s="639" t="s">
        <v>321</v>
      </c>
      <c r="D563" s="638"/>
      <c r="E563" s="642" t="s">
        <v>322</v>
      </c>
      <c r="F563" s="642"/>
      <c r="G563" s="254"/>
      <c r="H563" s="254"/>
      <c r="I563" s="263">
        <f>SUM(I564)</f>
        <v>0</v>
      </c>
      <c r="J563" s="254"/>
      <c r="K563" s="254"/>
      <c r="L563" s="254"/>
      <c r="M563" s="254"/>
      <c r="N563" s="263">
        <f>SUM(N564)</f>
        <v>0</v>
      </c>
      <c r="O563" s="236" t="e">
        <f t="shared" si="403"/>
        <v>#DIV/0!</v>
      </c>
      <c r="P563" s="263">
        <f t="shared" ref="P563:T563" si="406">SUM(P564)</f>
        <v>0</v>
      </c>
      <c r="Q563" s="263">
        <f t="shared" si="406"/>
        <v>0</v>
      </c>
      <c r="R563" s="263">
        <f t="shared" si="406"/>
        <v>0</v>
      </c>
      <c r="S563" s="263">
        <f t="shared" si="406"/>
        <v>0</v>
      </c>
      <c r="T563" s="263">
        <f t="shared" si="406"/>
        <v>0</v>
      </c>
      <c r="U563" s="336">
        <f t="shared" si="362"/>
        <v>0</v>
      </c>
      <c r="V563" s="254"/>
    </row>
    <row r="564" spans="1:22" hidden="1" x14ac:dyDescent="0.25">
      <c r="A564" s="254"/>
      <c r="B564" s="650" t="s">
        <v>494</v>
      </c>
      <c r="C564" s="320" t="s">
        <v>327</v>
      </c>
      <c r="D564" s="321"/>
      <c r="E564" s="641" t="s">
        <v>328</v>
      </c>
      <c r="F564" s="641"/>
      <c r="G564" s="254"/>
      <c r="H564" s="254"/>
      <c r="I564" s="265"/>
      <c r="J564" s="254"/>
      <c r="K564" s="254"/>
      <c r="L564" s="254"/>
      <c r="M564" s="254"/>
      <c r="N564" s="265"/>
      <c r="O564" s="236" t="e">
        <f t="shared" si="403"/>
        <v>#DIV/0!</v>
      </c>
      <c r="P564" s="265"/>
      <c r="Q564" s="265"/>
      <c r="R564" s="265"/>
      <c r="S564" s="265"/>
      <c r="T564" s="265"/>
      <c r="U564" s="336">
        <f t="shared" si="362"/>
        <v>0</v>
      </c>
      <c r="V564" s="254"/>
    </row>
    <row r="565" spans="1:22" hidden="1" x14ac:dyDescent="0.25">
      <c r="A565" s="254"/>
      <c r="B565" s="658" t="s">
        <v>494</v>
      </c>
      <c r="C565" s="639" t="s">
        <v>331</v>
      </c>
      <c r="D565" s="638"/>
      <c r="E565" s="642" t="s">
        <v>79</v>
      </c>
      <c r="F565" s="642"/>
      <c r="G565" s="254"/>
      <c r="H565" s="254"/>
      <c r="I565" s="263">
        <f>I566</f>
        <v>4800000</v>
      </c>
      <c r="J565" s="254"/>
      <c r="K565" s="254"/>
      <c r="L565" s="254"/>
      <c r="M565" s="254"/>
      <c r="N565" s="263">
        <f>N566</f>
        <v>4800000</v>
      </c>
      <c r="O565" s="236">
        <f t="shared" si="403"/>
        <v>100</v>
      </c>
      <c r="P565" s="263">
        <f t="shared" ref="P565:T565" si="407">P566</f>
        <v>0</v>
      </c>
      <c r="Q565" s="263">
        <f t="shared" si="407"/>
        <v>4800000</v>
      </c>
      <c r="R565" s="263">
        <f t="shared" si="407"/>
        <v>0</v>
      </c>
      <c r="S565" s="263">
        <f t="shared" si="407"/>
        <v>0</v>
      </c>
      <c r="T565" s="263">
        <f t="shared" si="407"/>
        <v>0</v>
      </c>
      <c r="U565" s="336">
        <f t="shared" si="362"/>
        <v>0</v>
      </c>
      <c r="V565" s="254"/>
    </row>
    <row r="566" spans="1:22" ht="25.5" hidden="1" x14ac:dyDescent="0.25">
      <c r="A566" s="254"/>
      <c r="B566" s="650" t="s">
        <v>494</v>
      </c>
      <c r="C566" s="320" t="s">
        <v>428</v>
      </c>
      <c r="D566" s="321"/>
      <c r="E566" s="641" t="s">
        <v>429</v>
      </c>
      <c r="F566" s="641"/>
      <c r="G566" s="254"/>
      <c r="H566" s="254"/>
      <c r="I566" s="265">
        <v>4800000</v>
      </c>
      <c r="J566" s="254"/>
      <c r="K566" s="254"/>
      <c r="L566" s="254"/>
      <c r="M566" s="254"/>
      <c r="N566" s="265">
        <v>4800000</v>
      </c>
      <c r="O566" s="236">
        <f t="shared" si="403"/>
        <v>100</v>
      </c>
      <c r="P566" s="265"/>
      <c r="Q566" s="265">
        <v>4800000</v>
      </c>
      <c r="R566" s="265"/>
      <c r="S566" s="265"/>
      <c r="T566" s="265"/>
      <c r="U566" s="336">
        <f t="shared" si="362"/>
        <v>0</v>
      </c>
      <c r="V566" s="254"/>
    </row>
    <row r="567" spans="1:22" hidden="1" x14ac:dyDescent="0.25">
      <c r="A567" s="254"/>
      <c r="B567" s="650"/>
      <c r="C567" s="650"/>
      <c r="D567" s="651"/>
      <c r="E567" s="641"/>
      <c r="F567" s="641"/>
      <c r="G567" s="254"/>
      <c r="H567" s="254"/>
      <c r="I567" s="302"/>
      <c r="J567" s="254"/>
      <c r="K567" s="254"/>
      <c r="L567" s="254"/>
      <c r="M567" s="254"/>
      <c r="N567" s="302"/>
      <c r="O567" s="236"/>
      <c r="P567" s="302"/>
      <c r="Q567" s="302"/>
      <c r="R567" s="302"/>
      <c r="S567" s="302"/>
      <c r="T567" s="302"/>
      <c r="U567" s="336">
        <f t="shared" si="362"/>
        <v>0</v>
      </c>
      <c r="V567" s="254"/>
    </row>
    <row r="568" spans="1:22" ht="21.75" customHeight="1" x14ac:dyDescent="0.25">
      <c r="A568" s="254"/>
      <c r="B568" s="635" t="s">
        <v>495</v>
      </c>
      <c r="C568" s="644"/>
      <c r="D568" s="634"/>
      <c r="E568" s="646" t="s">
        <v>496</v>
      </c>
      <c r="F568" s="646" t="s">
        <v>1948</v>
      </c>
      <c r="G568" s="254"/>
      <c r="H568" s="254"/>
      <c r="I568" s="258">
        <f t="shared" ref="I568:I569" si="408">I569</f>
        <v>1172500</v>
      </c>
      <c r="J568" s="254"/>
      <c r="K568" s="254"/>
      <c r="L568" s="254"/>
      <c r="M568" s="254"/>
      <c r="N568" s="258">
        <f t="shared" ref="N568:T569" si="409">N569</f>
        <v>1172500</v>
      </c>
      <c r="O568" s="236">
        <f t="shared" si="403"/>
        <v>100</v>
      </c>
      <c r="P568" s="258">
        <f t="shared" si="409"/>
        <v>0</v>
      </c>
      <c r="Q568" s="258">
        <f t="shared" si="409"/>
        <v>0</v>
      </c>
      <c r="R568" s="258">
        <f t="shared" si="409"/>
        <v>0</v>
      </c>
      <c r="S568" s="258">
        <f t="shared" si="409"/>
        <v>0</v>
      </c>
      <c r="T568" s="258">
        <f t="shared" si="409"/>
        <v>1172500</v>
      </c>
      <c r="U568" s="336">
        <f t="shared" si="362"/>
        <v>0</v>
      </c>
      <c r="V568" s="254"/>
    </row>
    <row r="569" spans="1:22" hidden="1" x14ac:dyDescent="0.25">
      <c r="A569" s="254"/>
      <c r="B569" s="635" t="s">
        <v>495</v>
      </c>
      <c r="C569" s="635" t="s">
        <v>320</v>
      </c>
      <c r="D569" s="634"/>
      <c r="E569" s="646" t="s">
        <v>65</v>
      </c>
      <c r="F569" s="646"/>
      <c r="G569" s="254"/>
      <c r="H569" s="254"/>
      <c r="I569" s="258">
        <f t="shared" si="408"/>
        <v>1172500</v>
      </c>
      <c r="J569" s="254"/>
      <c r="K569" s="254"/>
      <c r="L569" s="254"/>
      <c r="M569" s="254"/>
      <c r="N569" s="258">
        <f t="shared" si="409"/>
        <v>1172500</v>
      </c>
      <c r="O569" s="236">
        <f t="shared" si="403"/>
        <v>100</v>
      </c>
      <c r="P569" s="258">
        <f t="shared" si="409"/>
        <v>0</v>
      </c>
      <c r="Q569" s="258">
        <f t="shared" si="409"/>
        <v>0</v>
      </c>
      <c r="R569" s="258">
        <f t="shared" si="409"/>
        <v>0</v>
      </c>
      <c r="S569" s="258">
        <f t="shared" si="409"/>
        <v>0</v>
      </c>
      <c r="T569" s="258">
        <f t="shared" si="409"/>
        <v>1172500</v>
      </c>
      <c r="U569" s="336">
        <f t="shared" si="362"/>
        <v>0</v>
      </c>
      <c r="V569" s="254"/>
    </row>
    <row r="570" spans="1:22" hidden="1" x14ac:dyDescent="0.25">
      <c r="A570" s="254"/>
      <c r="B570" s="639" t="s">
        <v>495</v>
      </c>
      <c r="C570" s="639" t="s">
        <v>321</v>
      </c>
      <c r="D570" s="638"/>
      <c r="E570" s="642" t="s">
        <v>322</v>
      </c>
      <c r="F570" s="642"/>
      <c r="G570" s="254"/>
      <c r="H570" s="254"/>
      <c r="I570" s="263">
        <f t="shared" ref="I570" si="410">SUM(I571:I573)</f>
        <v>1172500</v>
      </c>
      <c r="J570" s="254"/>
      <c r="K570" s="254"/>
      <c r="L570" s="254"/>
      <c r="M570" s="254"/>
      <c r="N570" s="263">
        <f t="shared" ref="N570:T570" si="411">SUM(N571:N573)</f>
        <v>1172500</v>
      </c>
      <c r="O570" s="236">
        <f t="shared" si="403"/>
        <v>100</v>
      </c>
      <c r="P570" s="263">
        <f t="shared" si="411"/>
        <v>0</v>
      </c>
      <c r="Q570" s="263">
        <f t="shared" si="411"/>
        <v>0</v>
      </c>
      <c r="R570" s="263">
        <f t="shared" si="411"/>
        <v>0</v>
      </c>
      <c r="S570" s="263">
        <f t="shared" si="411"/>
        <v>0</v>
      </c>
      <c r="T570" s="263">
        <f t="shared" si="411"/>
        <v>1172500</v>
      </c>
      <c r="U570" s="336">
        <f t="shared" si="362"/>
        <v>0</v>
      </c>
      <c r="V570" s="254"/>
    </row>
    <row r="571" spans="1:22" hidden="1" x14ac:dyDescent="0.25">
      <c r="A571" s="254"/>
      <c r="B571" s="320" t="s">
        <v>495</v>
      </c>
      <c r="C571" s="320" t="s">
        <v>323</v>
      </c>
      <c r="D571" s="321"/>
      <c r="E571" s="641" t="s">
        <v>324</v>
      </c>
      <c r="F571" s="641"/>
      <c r="G571" s="254"/>
      <c r="H571" s="254"/>
      <c r="I571" s="265">
        <v>50000</v>
      </c>
      <c r="J571" s="254"/>
      <c r="K571" s="254"/>
      <c r="L571" s="254"/>
      <c r="M571" s="254"/>
      <c r="N571" s="265">
        <v>50000</v>
      </c>
      <c r="O571" s="236">
        <f t="shared" si="403"/>
        <v>100</v>
      </c>
      <c r="P571" s="265"/>
      <c r="Q571" s="265"/>
      <c r="R571" s="265"/>
      <c r="S571" s="265"/>
      <c r="T571" s="265">
        <v>50000</v>
      </c>
      <c r="U571" s="336">
        <f t="shared" ref="U571:U634" si="412">I571-N571</f>
        <v>0</v>
      </c>
      <c r="V571" s="254"/>
    </row>
    <row r="572" spans="1:22" hidden="1" x14ac:dyDescent="0.25">
      <c r="A572" s="254"/>
      <c r="B572" s="320" t="s">
        <v>495</v>
      </c>
      <c r="C572" s="320" t="s">
        <v>327</v>
      </c>
      <c r="D572" s="321"/>
      <c r="E572" s="641" t="s">
        <v>328</v>
      </c>
      <c r="F572" s="641"/>
      <c r="G572" s="254"/>
      <c r="H572" s="254"/>
      <c r="I572" s="265">
        <v>50000</v>
      </c>
      <c r="J572" s="254"/>
      <c r="K572" s="254"/>
      <c r="L572" s="254"/>
      <c r="M572" s="254"/>
      <c r="N572" s="265">
        <v>50000</v>
      </c>
      <c r="O572" s="236">
        <f t="shared" si="403"/>
        <v>100</v>
      </c>
      <c r="P572" s="265"/>
      <c r="Q572" s="265"/>
      <c r="R572" s="265"/>
      <c r="S572" s="265"/>
      <c r="T572" s="265">
        <v>50000</v>
      </c>
      <c r="U572" s="336">
        <f t="shared" si="412"/>
        <v>0</v>
      </c>
      <c r="V572" s="254"/>
    </row>
    <row r="573" spans="1:22" hidden="1" x14ac:dyDescent="0.25">
      <c r="A573" s="254"/>
      <c r="B573" s="320" t="s">
        <v>495</v>
      </c>
      <c r="C573" s="320" t="s">
        <v>329</v>
      </c>
      <c r="D573" s="321"/>
      <c r="E573" s="641" t="s">
        <v>330</v>
      </c>
      <c r="F573" s="641"/>
      <c r="G573" s="254"/>
      <c r="H573" s="254"/>
      <c r="I573" s="265">
        <v>1072500</v>
      </c>
      <c r="J573" s="254"/>
      <c r="K573" s="254"/>
      <c r="L573" s="254"/>
      <c r="M573" s="254"/>
      <c r="N573" s="265">
        <v>1072500</v>
      </c>
      <c r="O573" s="236">
        <f t="shared" si="403"/>
        <v>100</v>
      </c>
      <c r="P573" s="265"/>
      <c r="Q573" s="265"/>
      <c r="R573" s="265"/>
      <c r="S573" s="265"/>
      <c r="T573" s="265">
        <v>1072500</v>
      </c>
      <c r="U573" s="336">
        <f t="shared" si="412"/>
        <v>0</v>
      </c>
      <c r="V573" s="254"/>
    </row>
    <row r="574" spans="1:22" hidden="1" x14ac:dyDescent="0.25">
      <c r="A574" s="254"/>
      <c r="B574" s="320"/>
      <c r="C574" s="320"/>
      <c r="D574" s="321"/>
      <c r="E574" s="322"/>
      <c r="F574" s="322"/>
      <c r="G574" s="254"/>
      <c r="H574" s="254"/>
      <c r="I574" s="265"/>
      <c r="J574" s="254"/>
      <c r="K574" s="254"/>
      <c r="L574" s="254"/>
      <c r="M574" s="254"/>
      <c r="N574" s="265"/>
      <c r="O574" s="236"/>
      <c r="P574" s="265"/>
      <c r="Q574" s="265"/>
      <c r="R574" s="265"/>
      <c r="S574" s="265"/>
      <c r="T574" s="265"/>
      <c r="U574" s="336">
        <f t="shared" si="412"/>
        <v>0</v>
      </c>
      <c r="V574" s="254"/>
    </row>
    <row r="575" spans="1:22" x14ac:dyDescent="0.25">
      <c r="A575" s="254"/>
      <c r="B575" s="635" t="s">
        <v>497</v>
      </c>
      <c r="C575" s="644"/>
      <c r="D575" s="636" t="s">
        <v>108</v>
      </c>
      <c r="E575" s="634"/>
      <c r="F575" s="634"/>
      <c r="G575" s="254"/>
      <c r="H575" s="254"/>
      <c r="I575" s="258">
        <f t="shared" ref="I575" si="413">I576+I585+I594+I603+I610</f>
        <v>18322500</v>
      </c>
      <c r="J575" s="254"/>
      <c r="K575" s="254"/>
      <c r="L575" s="254"/>
      <c r="M575" s="254"/>
      <c r="N575" s="258">
        <f t="shared" ref="N575:T575" si="414">N576+N585+N594+N603+N610</f>
        <v>17333000</v>
      </c>
      <c r="O575" s="236">
        <f t="shared" si="403"/>
        <v>94.599536089507438</v>
      </c>
      <c r="P575" s="258">
        <f t="shared" si="414"/>
        <v>3600000</v>
      </c>
      <c r="Q575" s="258">
        <f t="shared" si="414"/>
        <v>9285500</v>
      </c>
      <c r="R575" s="258">
        <f t="shared" si="414"/>
        <v>0</v>
      </c>
      <c r="S575" s="258">
        <f t="shared" si="414"/>
        <v>700000</v>
      </c>
      <c r="T575" s="258">
        <f t="shared" si="414"/>
        <v>3747500</v>
      </c>
      <c r="U575" s="336">
        <f t="shared" si="412"/>
        <v>989500</v>
      </c>
      <c r="V575" s="254"/>
    </row>
    <row r="576" spans="1:22" ht="27" customHeight="1" x14ac:dyDescent="0.25">
      <c r="A576" s="254"/>
      <c r="B576" s="635" t="s">
        <v>498</v>
      </c>
      <c r="C576" s="644"/>
      <c r="D576" s="634"/>
      <c r="E576" s="646" t="s">
        <v>499</v>
      </c>
      <c r="F576" s="646" t="s">
        <v>1949</v>
      </c>
      <c r="G576" s="254"/>
      <c r="H576" s="254"/>
      <c r="I576" s="258">
        <f t="shared" ref="I576" si="415">I577</f>
        <v>3600000</v>
      </c>
      <c r="J576" s="254"/>
      <c r="K576" s="254"/>
      <c r="L576" s="254"/>
      <c r="M576" s="254"/>
      <c r="N576" s="258">
        <f t="shared" ref="N576:T576" si="416">N577</f>
        <v>3600000</v>
      </c>
      <c r="O576" s="236">
        <f t="shared" si="403"/>
        <v>100</v>
      </c>
      <c r="P576" s="258">
        <f t="shared" si="416"/>
        <v>3600000</v>
      </c>
      <c r="Q576" s="258">
        <f t="shared" si="416"/>
        <v>0</v>
      </c>
      <c r="R576" s="258">
        <f t="shared" si="416"/>
        <v>0</v>
      </c>
      <c r="S576" s="258">
        <f t="shared" si="416"/>
        <v>0</v>
      </c>
      <c r="T576" s="258">
        <f t="shared" si="416"/>
        <v>0</v>
      </c>
      <c r="U576" s="336">
        <f t="shared" si="412"/>
        <v>0</v>
      </c>
      <c r="V576" s="254"/>
    </row>
    <row r="577" spans="1:22" hidden="1" x14ac:dyDescent="0.25">
      <c r="A577" s="254"/>
      <c r="B577" s="635" t="s">
        <v>498</v>
      </c>
      <c r="C577" s="635" t="s">
        <v>320</v>
      </c>
      <c r="D577" s="634"/>
      <c r="E577" s="636" t="s">
        <v>65</v>
      </c>
      <c r="F577" s="636"/>
      <c r="G577" s="254"/>
      <c r="H577" s="254"/>
      <c r="I577" s="258">
        <f t="shared" ref="I577" si="417">I578+I582</f>
        <v>3600000</v>
      </c>
      <c r="J577" s="254"/>
      <c r="K577" s="254"/>
      <c r="L577" s="254"/>
      <c r="M577" s="254"/>
      <c r="N577" s="258">
        <f t="shared" ref="N577:T577" si="418">N578+N582</f>
        <v>3600000</v>
      </c>
      <c r="O577" s="236">
        <f t="shared" si="403"/>
        <v>100</v>
      </c>
      <c r="P577" s="258">
        <f t="shared" si="418"/>
        <v>3600000</v>
      </c>
      <c r="Q577" s="258">
        <f t="shared" si="418"/>
        <v>0</v>
      </c>
      <c r="R577" s="258">
        <f t="shared" si="418"/>
        <v>0</v>
      </c>
      <c r="S577" s="258">
        <f t="shared" si="418"/>
        <v>0</v>
      </c>
      <c r="T577" s="258">
        <f t="shared" si="418"/>
        <v>0</v>
      </c>
      <c r="U577" s="336">
        <f t="shared" si="412"/>
        <v>0</v>
      </c>
      <c r="V577" s="254"/>
    </row>
    <row r="578" spans="1:22" hidden="1" x14ac:dyDescent="0.25">
      <c r="A578" s="254"/>
      <c r="B578" s="639" t="s">
        <v>498</v>
      </c>
      <c r="C578" s="639" t="s">
        <v>321</v>
      </c>
      <c r="D578" s="638"/>
      <c r="E578" s="640" t="s">
        <v>322</v>
      </c>
      <c r="F578" s="640"/>
      <c r="G578" s="254"/>
      <c r="H578" s="254"/>
      <c r="I578" s="263">
        <f t="shared" ref="I578" si="419">SUM(I579:I581)</f>
        <v>0</v>
      </c>
      <c r="J578" s="254"/>
      <c r="K578" s="254"/>
      <c r="L578" s="254"/>
      <c r="M578" s="254"/>
      <c r="N578" s="263">
        <f t="shared" ref="N578:T578" si="420">SUM(N579:N581)</f>
        <v>0</v>
      </c>
      <c r="O578" s="236" t="e">
        <f t="shared" si="403"/>
        <v>#DIV/0!</v>
      </c>
      <c r="P578" s="263">
        <f t="shared" si="420"/>
        <v>0</v>
      </c>
      <c r="Q578" s="263">
        <f t="shared" si="420"/>
        <v>0</v>
      </c>
      <c r="R578" s="263">
        <f t="shared" si="420"/>
        <v>0</v>
      </c>
      <c r="S578" s="263">
        <f t="shared" si="420"/>
        <v>0</v>
      </c>
      <c r="T578" s="263">
        <f t="shared" si="420"/>
        <v>0</v>
      </c>
      <c r="U578" s="336">
        <f t="shared" si="412"/>
        <v>0</v>
      </c>
      <c r="V578" s="254"/>
    </row>
    <row r="579" spans="1:22" hidden="1" x14ac:dyDescent="0.25">
      <c r="A579" s="254"/>
      <c r="B579" s="320" t="s">
        <v>498</v>
      </c>
      <c r="C579" s="320" t="s">
        <v>323</v>
      </c>
      <c r="D579" s="321"/>
      <c r="E579" s="322" t="s">
        <v>324</v>
      </c>
      <c r="F579" s="322"/>
      <c r="G579" s="254"/>
      <c r="H579" s="254"/>
      <c r="I579" s="265"/>
      <c r="J579" s="254"/>
      <c r="K579" s="254"/>
      <c r="L579" s="254"/>
      <c r="M579" s="254"/>
      <c r="N579" s="265"/>
      <c r="O579" s="236" t="e">
        <f t="shared" si="403"/>
        <v>#DIV/0!</v>
      </c>
      <c r="P579" s="265"/>
      <c r="Q579" s="265"/>
      <c r="R579" s="265"/>
      <c r="S579" s="265"/>
      <c r="T579" s="265"/>
      <c r="U579" s="336">
        <f t="shared" si="412"/>
        <v>0</v>
      </c>
      <c r="V579" s="254"/>
    </row>
    <row r="580" spans="1:22" hidden="1" x14ac:dyDescent="0.25">
      <c r="A580" s="254"/>
      <c r="B580" s="320" t="s">
        <v>498</v>
      </c>
      <c r="C580" s="320" t="s">
        <v>327</v>
      </c>
      <c r="D580" s="321"/>
      <c r="E580" s="322" t="s">
        <v>328</v>
      </c>
      <c r="F580" s="322"/>
      <c r="G580" s="254"/>
      <c r="H580" s="254"/>
      <c r="I580" s="265"/>
      <c r="J580" s="254"/>
      <c r="K580" s="254"/>
      <c r="L580" s="254"/>
      <c r="M580" s="254"/>
      <c r="N580" s="265"/>
      <c r="O580" s="236" t="e">
        <f t="shared" si="403"/>
        <v>#DIV/0!</v>
      </c>
      <c r="P580" s="265"/>
      <c r="Q580" s="265"/>
      <c r="R580" s="265"/>
      <c r="S580" s="265"/>
      <c r="T580" s="265"/>
      <c r="U580" s="336">
        <f t="shared" si="412"/>
        <v>0</v>
      </c>
      <c r="V580" s="254"/>
    </row>
    <row r="581" spans="1:22" hidden="1" x14ac:dyDescent="0.25">
      <c r="A581" s="254"/>
      <c r="B581" s="320" t="s">
        <v>498</v>
      </c>
      <c r="C581" s="320" t="s">
        <v>329</v>
      </c>
      <c r="D581" s="321"/>
      <c r="E581" s="322" t="s">
        <v>330</v>
      </c>
      <c r="F581" s="322"/>
      <c r="G581" s="254"/>
      <c r="H581" s="254"/>
      <c r="I581" s="265"/>
      <c r="J581" s="254"/>
      <c r="K581" s="254"/>
      <c r="L581" s="254"/>
      <c r="M581" s="254"/>
      <c r="N581" s="265"/>
      <c r="O581" s="236" t="e">
        <f t="shared" si="403"/>
        <v>#DIV/0!</v>
      </c>
      <c r="P581" s="265"/>
      <c r="Q581" s="265"/>
      <c r="R581" s="265"/>
      <c r="S581" s="265"/>
      <c r="T581" s="265"/>
      <c r="U581" s="336">
        <f t="shared" si="412"/>
        <v>0</v>
      </c>
      <c r="V581" s="254"/>
    </row>
    <row r="582" spans="1:22" hidden="1" x14ac:dyDescent="0.25">
      <c r="A582" s="254"/>
      <c r="B582" s="639" t="s">
        <v>498</v>
      </c>
      <c r="C582" s="639" t="s">
        <v>331</v>
      </c>
      <c r="D582" s="638"/>
      <c r="E582" s="640" t="s">
        <v>79</v>
      </c>
      <c r="F582" s="640"/>
      <c r="G582" s="254"/>
      <c r="H582" s="254"/>
      <c r="I582" s="263">
        <f t="shared" ref="I582" si="421">SUM(I583)</f>
        <v>3600000</v>
      </c>
      <c r="J582" s="254"/>
      <c r="K582" s="254"/>
      <c r="L582" s="254"/>
      <c r="M582" s="254"/>
      <c r="N582" s="263">
        <f t="shared" ref="N582:T582" si="422">SUM(N583)</f>
        <v>3600000</v>
      </c>
      <c r="O582" s="236">
        <f t="shared" si="403"/>
        <v>100</v>
      </c>
      <c r="P582" s="263">
        <f t="shared" si="422"/>
        <v>3600000</v>
      </c>
      <c r="Q582" s="263">
        <f t="shared" si="422"/>
        <v>0</v>
      </c>
      <c r="R582" s="263">
        <f t="shared" si="422"/>
        <v>0</v>
      </c>
      <c r="S582" s="263">
        <f t="shared" si="422"/>
        <v>0</v>
      </c>
      <c r="T582" s="263">
        <f t="shared" si="422"/>
        <v>0</v>
      </c>
      <c r="U582" s="336">
        <f t="shared" si="412"/>
        <v>0</v>
      </c>
      <c r="V582" s="254"/>
    </row>
    <row r="583" spans="1:22" hidden="1" x14ac:dyDescent="0.25">
      <c r="A583" s="254"/>
      <c r="B583" s="320" t="s">
        <v>498</v>
      </c>
      <c r="C583" s="320" t="s">
        <v>358</v>
      </c>
      <c r="D583" s="321"/>
      <c r="E583" s="322" t="s">
        <v>359</v>
      </c>
      <c r="F583" s="322"/>
      <c r="G583" s="254"/>
      <c r="H583" s="254"/>
      <c r="I583" s="265">
        <v>3600000</v>
      </c>
      <c r="J583" s="254"/>
      <c r="K583" s="254"/>
      <c r="L583" s="254"/>
      <c r="M583" s="254"/>
      <c r="N583" s="265">
        <v>3600000</v>
      </c>
      <c r="O583" s="236">
        <f t="shared" si="403"/>
        <v>100</v>
      </c>
      <c r="P583" s="265">
        <v>3600000</v>
      </c>
      <c r="Q583" s="265"/>
      <c r="R583" s="265"/>
      <c r="S583" s="265"/>
      <c r="T583" s="265"/>
      <c r="U583" s="336">
        <f t="shared" si="412"/>
        <v>0</v>
      </c>
      <c r="V583" s="254"/>
    </row>
    <row r="584" spans="1:22" hidden="1" x14ac:dyDescent="0.25">
      <c r="A584" s="254"/>
      <c r="B584" s="320"/>
      <c r="C584" s="320"/>
      <c r="D584" s="321"/>
      <c r="E584" s="322"/>
      <c r="F584" s="322"/>
      <c r="G584" s="254"/>
      <c r="H584" s="254"/>
      <c r="I584" s="265"/>
      <c r="J584" s="254"/>
      <c r="K584" s="254"/>
      <c r="L584" s="254"/>
      <c r="M584" s="254"/>
      <c r="N584" s="265"/>
      <c r="O584" s="236"/>
      <c r="P584" s="265"/>
      <c r="Q584" s="265"/>
      <c r="R584" s="265"/>
      <c r="S584" s="265"/>
      <c r="T584" s="265"/>
      <c r="U584" s="336">
        <f t="shared" si="412"/>
        <v>0</v>
      </c>
      <c r="V584" s="254"/>
    </row>
    <row r="585" spans="1:22" ht="33" customHeight="1" x14ac:dyDescent="0.25">
      <c r="A585" s="254"/>
      <c r="B585" s="635" t="s">
        <v>500</v>
      </c>
      <c r="C585" s="644"/>
      <c r="D585" s="634"/>
      <c r="E585" s="646" t="s">
        <v>501</v>
      </c>
      <c r="F585" s="646" t="s">
        <v>1950</v>
      </c>
      <c r="G585" s="254"/>
      <c r="H585" s="254"/>
      <c r="I585" s="258">
        <f t="shared" ref="I585" si="423">I586</f>
        <v>8600000</v>
      </c>
      <c r="J585" s="254"/>
      <c r="K585" s="254"/>
      <c r="L585" s="254"/>
      <c r="M585" s="254"/>
      <c r="N585" s="258">
        <f t="shared" ref="N585:T585" si="424">N586</f>
        <v>8600000</v>
      </c>
      <c r="O585" s="236">
        <f t="shared" si="403"/>
        <v>100</v>
      </c>
      <c r="P585" s="258">
        <f t="shared" si="424"/>
        <v>0</v>
      </c>
      <c r="Q585" s="258">
        <f t="shared" si="424"/>
        <v>7900000</v>
      </c>
      <c r="R585" s="258">
        <f t="shared" si="424"/>
        <v>0</v>
      </c>
      <c r="S585" s="258">
        <f t="shared" si="424"/>
        <v>700000</v>
      </c>
      <c r="T585" s="258">
        <f t="shared" si="424"/>
        <v>0</v>
      </c>
      <c r="U585" s="336">
        <f t="shared" si="412"/>
        <v>0</v>
      </c>
      <c r="V585" s="254"/>
    </row>
    <row r="586" spans="1:22" hidden="1" x14ac:dyDescent="0.25">
      <c r="A586" s="254"/>
      <c r="B586" s="635" t="s">
        <v>500</v>
      </c>
      <c r="C586" s="635" t="s">
        <v>320</v>
      </c>
      <c r="D586" s="634"/>
      <c r="E586" s="636" t="s">
        <v>65</v>
      </c>
      <c r="F586" s="636"/>
      <c r="G586" s="254"/>
      <c r="H586" s="254"/>
      <c r="I586" s="258">
        <f t="shared" ref="I586" si="425">I587+I591</f>
        <v>8600000</v>
      </c>
      <c r="J586" s="254"/>
      <c r="K586" s="254"/>
      <c r="L586" s="254"/>
      <c r="M586" s="254"/>
      <c r="N586" s="258">
        <f t="shared" ref="N586:T586" si="426">N587+N591</f>
        <v>8600000</v>
      </c>
      <c r="O586" s="236">
        <f t="shared" si="403"/>
        <v>100</v>
      </c>
      <c r="P586" s="258">
        <f t="shared" si="426"/>
        <v>0</v>
      </c>
      <c r="Q586" s="258">
        <f t="shared" si="426"/>
        <v>7900000</v>
      </c>
      <c r="R586" s="258">
        <f t="shared" si="426"/>
        <v>0</v>
      </c>
      <c r="S586" s="258">
        <f t="shared" si="426"/>
        <v>700000</v>
      </c>
      <c r="T586" s="258">
        <f t="shared" si="426"/>
        <v>0</v>
      </c>
      <c r="U586" s="336">
        <f t="shared" si="412"/>
        <v>0</v>
      </c>
      <c r="V586" s="254"/>
    </row>
    <row r="587" spans="1:22" hidden="1" x14ac:dyDescent="0.25">
      <c r="A587" s="254"/>
      <c r="B587" s="639" t="s">
        <v>500</v>
      </c>
      <c r="C587" s="639" t="s">
        <v>321</v>
      </c>
      <c r="D587" s="638"/>
      <c r="E587" s="640" t="s">
        <v>322</v>
      </c>
      <c r="F587" s="640"/>
      <c r="G587" s="254"/>
      <c r="H587" s="254"/>
      <c r="I587" s="263">
        <f t="shared" ref="I587" si="427">SUM(I588:I590)</f>
        <v>700000</v>
      </c>
      <c r="J587" s="254"/>
      <c r="K587" s="254"/>
      <c r="L587" s="254"/>
      <c r="M587" s="254"/>
      <c r="N587" s="263">
        <f t="shared" ref="N587:T587" si="428">SUM(N588:N590)</f>
        <v>700000</v>
      </c>
      <c r="O587" s="236">
        <f t="shared" si="403"/>
        <v>100</v>
      </c>
      <c r="P587" s="263">
        <f t="shared" si="428"/>
        <v>0</v>
      </c>
      <c r="Q587" s="263">
        <f t="shared" si="428"/>
        <v>0</v>
      </c>
      <c r="R587" s="263">
        <f t="shared" si="428"/>
        <v>0</v>
      </c>
      <c r="S587" s="263">
        <f t="shared" si="428"/>
        <v>700000</v>
      </c>
      <c r="T587" s="263">
        <f t="shared" si="428"/>
        <v>0</v>
      </c>
      <c r="U587" s="336">
        <f t="shared" si="412"/>
        <v>0</v>
      </c>
      <c r="V587" s="254"/>
    </row>
    <row r="588" spans="1:22" hidden="1" x14ac:dyDescent="0.25">
      <c r="A588" s="254"/>
      <c r="B588" s="320" t="s">
        <v>500</v>
      </c>
      <c r="C588" s="320" t="s">
        <v>323</v>
      </c>
      <c r="D588" s="321"/>
      <c r="E588" s="641" t="s">
        <v>324</v>
      </c>
      <c r="F588" s="641"/>
      <c r="G588" s="254"/>
      <c r="H588" s="254"/>
      <c r="I588" s="265">
        <v>50000</v>
      </c>
      <c r="J588" s="254"/>
      <c r="K588" s="254"/>
      <c r="L588" s="254"/>
      <c r="M588" s="254"/>
      <c r="N588" s="265">
        <v>50000</v>
      </c>
      <c r="O588" s="236">
        <f t="shared" si="403"/>
        <v>100</v>
      </c>
      <c r="P588" s="265"/>
      <c r="Q588" s="265"/>
      <c r="R588" s="265"/>
      <c r="S588" s="265">
        <v>50000</v>
      </c>
      <c r="T588" s="265"/>
      <c r="U588" s="336">
        <f t="shared" si="412"/>
        <v>0</v>
      </c>
      <c r="V588" s="254"/>
    </row>
    <row r="589" spans="1:22" hidden="1" x14ac:dyDescent="0.25">
      <c r="A589" s="254"/>
      <c r="B589" s="320" t="s">
        <v>500</v>
      </c>
      <c r="C589" s="320" t="s">
        <v>327</v>
      </c>
      <c r="D589" s="321"/>
      <c r="E589" s="641" t="s">
        <v>328</v>
      </c>
      <c r="F589" s="641"/>
      <c r="G589" s="254"/>
      <c r="H589" s="254"/>
      <c r="I589" s="265">
        <v>50000</v>
      </c>
      <c r="J589" s="254"/>
      <c r="K589" s="254"/>
      <c r="L589" s="254"/>
      <c r="M589" s="254"/>
      <c r="N589" s="265">
        <v>50000</v>
      </c>
      <c r="O589" s="236">
        <f t="shared" si="403"/>
        <v>100</v>
      </c>
      <c r="P589" s="265"/>
      <c r="Q589" s="265"/>
      <c r="R589" s="265"/>
      <c r="S589" s="265">
        <v>50000</v>
      </c>
      <c r="T589" s="265"/>
      <c r="U589" s="336">
        <f t="shared" si="412"/>
        <v>0</v>
      </c>
      <c r="V589" s="254"/>
    </row>
    <row r="590" spans="1:22" hidden="1" x14ac:dyDescent="0.25">
      <c r="A590" s="254"/>
      <c r="B590" s="320" t="s">
        <v>500</v>
      </c>
      <c r="C590" s="320" t="s">
        <v>329</v>
      </c>
      <c r="D590" s="321"/>
      <c r="E590" s="641" t="s">
        <v>330</v>
      </c>
      <c r="F590" s="641"/>
      <c r="G590" s="254"/>
      <c r="H590" s="254"/>
      <c r="I590" s="265">
        <v>600000</v>
      </c>
      <c r="J590" s="254"/>
      <c r="K590" s="254"/>
      <c r="L590" s="254"/>
      <c r="M590" s="254"/>
      <c r="N590" s="265">
        <v>600000</v>
      </c>
      <c r="O590" s="236">
        <f t="shared" si="403"/>
        <v>100</v>
      </c>
      <c r="P590" s="265"/>
      <c r="Q590" s="265"/>
      <c r="R590" s="265"/>
      <c r="S590" s="265">
        <v>600000</v>
      </c>
      <c r="T590" s="265"/>
      <c r="U590" s="336">
        <f t="shared" si="412"/>
        <v>0</v>
      </c>
      <c r="V590" s="254"/>
    </row>
    <row r="591" spans="1:22" hidden="1" x14ac:dyDescent="0.25">
      <c r="A591" s="254"/>
      <c r="B591" s="639" t="s">
        <v>500</v>
      </c>
      <c r="C591" s="639" t="s">
        <v>331</v>
      </c>
      <c r="D591" s="638"/>
      <c r="E591" s="642" t="s">
        <v>79</v>
      </c>
      <c r="F591" s="642"/>
      <c r="G591" s="254"/>
      <c r="H591" s="254"/>
      <c r="I591" s="263">
        <f t="shared" ref="I591" si="429">SUM(I592)</f>
        <v>7900000</v>
      </c>
      <c r="J591" s="254"/>
      <c r="K591" s="254"/>
      <c r="L591" s="254"/>
      <c r="M591" s="254"/>
      <c r="N591" s="263">
        <f t="shared" ref="N591:T591" si="430">SUM(N592)</f>
        <v>7900000</v>
      </c>
      <c r="O591" s="236">
        <f t="shared" si="403"/>
        <v>100</v>
      </c>
      <c r="P591" s="263">
        <f t="shared" si="430"/>
        <v>0</v>
      </c>
      <c r="Q591" s="263">
        <f t="shared" si="430"/>
        <v>7900000</v>
      </c>
      <c r="R591" s="263">
        <f t="shared" si="430"/>
        <v>0</v>
      </c>
      <c r="S591" s="263">
        <f t="shared" si="430"/>
        <v>0</v>
      </c>
      <c r="T591" s="263">
        <f t="shared" si="430"/>
        <v>0</v>
      </c>
      <c r="U591" s="336">
        <f t="shared" si="412"/>
        <v>0</v>
      </c>
      <c r="V591" s="254"/>
    </row>
    <row r="592" spans="1:22" hidden="1" x14ac:dyDescent="0.25">
      <c r="A592" s="254"/>
      <c r="B592" s="320" t="s">
        <v>500</v>
      </c>
      <c r="C592" s="320" t="s">
        <v>358</v>
      </c>
      <c r="D592" s="321"/>
      <c r="E592" s="641" t="s">
        <v>359</v>
      </c>
      <c r="F592" s="641"/>
      <c r="G592" s="254"/>
      <c r="H592" s="254"/>
      <c r="I592" s="265">
        <v>7900000</v>
      </c>
      <c r="J592" s="254"/>
      <c r="K592" s="254"/>
      <c r="L592" s="254"/>
      <c r="M592" s="254"/>
      <c r="N592" s="265">
        <v>7900000</v>
      </c>
      <c r="O592" s="236">
        <f t="shared" si="403"/>
        <v>100</v>
      </c>
      <c r="P592" s="265"/>
      <c r="Q592" s="265">
        <f>N592</f>
        <v>7900000</v>
      </c>
      <c r="R592" s="265"/>
      <c r="S592" s="265"/>
      <c r="T592" s="265"/>
      <c r="U592" s="336">
        <f t="shared" si="412"/>
        <v>0</v>
      </c>
      <c r="V592" s="254"/>
    </row>
    <row r="593" spans="1:22" hidden="1" x14ac:dyDescent="0.25">
      <c r="A593" s="254"/>
      <c r="B593" s="320"/>
      <c r="C593" s="320"/>
      <c r="D593" s="321"/>
      <c r="E593" s="641"/>
      <c r="F593" s="641"/>
      <c r="G593" s="254"/>
      <c r="H593" s="254"/>
      <c r="I593" s="265"/>
      <c r="J593" s="254"/>
      <c r="K593" s="254"/>
      <c r="L593" s="254"/>
      <c r="M593" s="254"/>
      <c r="N593" s="265"/>
      <c r="O593" s="236"/>
      <c r="P593" s="265"/>
      <c r="Q593" s="265"/>
      <c r="R593" s="265"/>
      <c r="S593" s="265"/>
      <c r="T593" s="265"/>
      <c r="U593" s="336">
        <f t="shared" si="412"/>
        <v>0</v>
      </c>
      <c r="V593" s="254"/>
    </row>
    <row r="594" spans="1:22" ht="40.5" customHeight="1" x14ac:dyDescent="0.25">
      <c r="A594" s="254"/>
      <c r="B594" s="635" t="s">
        <v>502</v>
      </c>
      <c r="C594" s="644"/>
      <c r="D594" s="634"/>
      <c r="E594" s="646" t="s">
        <v>503</v>
      </c>
      <c r="F594" s="646" t="s">
        <v>1951</v>
      </c>
      <c r="G594" s="254"/>
      <c r="H594" s="254"/>
      <c r="I594" s="258">
        <f>I595+I599</f>
        <v>1975000</v>
      </c>
      <c r="J594" s="254"/>
      <c r="K594" s="254"/>
      <c r="L594" s="254"/>
      <c r="M594" s="254"/>
      <c r="N594" s="258">
        <f>N595+N599</f>
        <v>985500</v>
      </c>
      <c r="O594" s="236">
        <f t="shared" si="403"/>
        <v>49.898734177215189</v>
      </c>
      <c r="P594" s="258">
        <f t="shared" ref="P594:T594" si="431">P595+P599</f>
        <v>0</v>
      </c>
      <c r="Q594" s="258">
        <f t="shared" si="431"/>
        <v>985500</v>
      </c>
      <c r="R594" s="258">
        <f t="shared" si="431"/>
        <v>0</v>
      </c>
      <c r="S594" s="258">
        <f t="shared" si="431"/>
        <v>0</v>
      </c>
      <c r="T594" s="258">
        <f t="shared" si="431"/>
        <v>0</v>
      </c>
      <c r="U594" s="336">
        <f t="shared" si="412"/>
        <v>989500</v>
      </c>
      <c r="V594" s="254"/>
    </row>
    <row r="595" spans="1:22" hidden="1" x14ac:dyDescent="0.25">
      <c r="A595" s="254"/>
      <c r="B595" s="635" t="s">
        <v>502</v>
      </c>
      <c r="C595" s="635" t="s">
        <v>320</v>
      </c>
      <c r="D595" s="634"/>
      <c r="E595" s="646" t="s">
        <v>65</v>
      </c>
      <c r="F595" s="646"/>
      <c r="G595" s="254"/>
      <c r="H595" s="254"/>
      <c r="I595" s="258">
        <f>I596</f>
        <v>1975000</v>
      </c>
      <c r="J595" s="254"/>
      <c r="K595" s="254"/>
      <c r="L595" s="254"/>
      <c r="M595" s="254"/>
      <c r="N595" s="258">
        <f>N596</f>
        <v>985500</v>
      </c>
      <c r="O595" s="236">
        <f t="shared" si="403"/>
        <v>49.898734177215189</v>
      </c>
      <c r="P595" s="258">
        <f t="shared" ref="P595:T595" si="432">P596</f>
        <v>0</v>
      </c>
      <c r="Q595" s="258">
        <f t="shared" si="432"/>
        <v>985500</v>
      </c>
      <c r="R595" s="258">
        <f t="shared" si="432"/>
        <v>0</v>
      </c>
      <c r="S595" s="258">
        <f t="shared" si="432"/>
        <v>0</v>
      </c>
      <c r="T595" s="258">
        <f t="shared" si="432"/>
        <v>0</v>
      </c>
      <c r="U595" s="336">
        <f t="shared" si="412"/>
        <v>989500</v>
      </c>
      <c r="V595" s="254"/>
    </row>
    <row r="596" spans="1:22" hidden="1" x14ac:dyDescent="0.25">
      <c r="A596" s="254"/>
      <c r="B596" s="639" t="s">
        <v>502</v>
      </c>
      <c r="C596" s="639" t="s">
        <v>321</v>
      </c>
      <c r="D596" s="638"/>
      <c r="E596" s="642" t="s">
        <v>322</v>
      </c>
      <c r="F596" s="642"/>
      <c r="G596" s="254"/>
      <c r="H596" s="254"/>
      <c r="I596" s="263">
        <f>SUM(I597:I598)</f>
        <v>1975000</v>
      </c>
      <c r="J596" s="254"/>
      <c r="K596" s="254"/>
      <c r="L596" s="254"/>
      <c r="M596" s="254"/>
      <c r="N596" s="263">
        <f>SUM(N597:N598)</f>
        <v>985500</v>
      </c>
      <c r="O596" s="236">
        <f t="shared" si="403"/>
        <v>49.898734177215189</v>
      </c>
      <c r="P596" s="263">
        <f t="shared" ref="P596:T596" si="433">SUM(P597:P598)</f>
        <v>0</v>
      </c>
      <c r="Q596" s="263">
        <f t="shared" si="433"/>
        <v>985500</v>
      </c>
      <c r="R596" s="263">
        <f t="shared" si="433"/>
        <v>0</v>
      </c>
      <c r="S596" s="263">
        <f t="shared" si="433"/>
        <v>0</v>
      </c>
      <c r="T596" s="263">
        <f t="shared" si="433"/>
        <v>0</v>
      </c>
      <c r="U596" s="336">
        <f t="shared" si="412"/>
        <v>989500</v>
      </c>
      <c r="V596" s="254"/>
    </row>
    <row r="597" spans="1:22" hidden="1" x14ac:dyDescent="0.25">
      <c r="A597" s="254"/>
      <c r="B597" s="320" t="s">
        <v>502</v>
      </c>
      <c r="C597" s="320" t="s">
        <v>329</v>
      </c>
      <c r="D597" s="321"/>
      <c r="E597" s="641" t="s">
        <v>330</v>
      </c>
      <c r="F597" s="641"/>
      <c r="G597" s="254"/>
      <c r="H597" s="254"/>
      <c r="I597" s="265">
        <v>1600000</v>
      </c>
      <c r="J597" s="254"/>
      <c r="K597" s="254"/>
      <c r="L597" s="254"/>
      <c r="M597" s="254"/>
      <c r="N597" s="265">
        <v>900000</v>
      </c>
      <c r="O597" s="236">
        <f t="shared" si="403"/>
        <v>56.25</v>
      </c>
      <c r="P597" s="265"/>
      <c r="Q597" s="265">
        <f>N597</f>
        <v>900000</v>
      </c>
      <c r="R597" s="265"/>
      <c r="S597" s="265"/>
      <c r="T597" s="265"/>
      <c r="U597" s="336">
        <f t="shared" si="412"/>
        <v>700000</v>
      </c>
      <c r="V597" s="254"/>
    </row>
    <row r="598" spans="1:22" hidden="1" x14ac:dyDescent="0.25">
      <c r="A598" s="254"/>
      <c r="B598" s="320" t="s">
        <v>502</v>
      </c>
      <c r="C598" s="320" t="s">
        <v>866</v>
      </c>
      <c r="D598" s="321"/>
      <c r="E598" s="641" t="s">
        <v>867</v>
      </c>
      <c r="F598" s="641"/>
      <c r="G598" s="254"/>
      <c r="H598" s="254"/>
      <c r="I598" s="265">
        <v>375000</v>
      </c>
      <c r="J598" s="254"/>
      <c r="K598" s="254"/>
      <c r="L598" s="254"/>
      <c r="M598" s="254"/>
      <c r="N598" s="265">
        <v>85500</v>
      </c>
      <c r="O598" s="236">
        <f t="shared" si="403"/>
        <v>22.8</v>
      </c>
      <c r="P598" s="265"/>
      <c r="Q598" s="265">
        <f>N598</f>
        <v>85500</v>
      </c>
      <c r="R598" s="265"/>
      <c r="S598" s="265"/>
      <c r="T598" s="265"/>
      <c r="U598" s="336">
        <f t="shared" si="412"/>
        <v>289500</v>
      </c>
      <c r="V598" s="254"/>
    </row>
    <row r="599" spans="1:22" hidden="1" x14ac:dyDescent="0.25">
      <c r="A599" s="659"/>
      <c r="B599" s="635" t="s">
        <v>502</v>
      </c>
      <c r="C599" s="635" t="s">
        <v>363</v>
      </c>
      <c r="D599" s="634"/>
      <c r="E599" s="646" t="s">
        <v>66</v>
      </c>
      <c r="F599" s="646"/>
      <c r="G599" s="254"/>
      <c r="H599" s="254"/>
      <c r="I599" s="258">
        <f>I600</f>
        <v>0</v>
      </c>
      <c r="J599" s="254"/>
      <c r="K599" s="254"/>
      <c r="L599" s="254"/>
      <c r="M599" s="254"/>
      <c r="N599" s="258">
        <f>N600</f>
        <v>0</v>
      </c>
      <c r="O599" s="236" t="e">
        <f t="shared" si="403"/>
        <v>#DIV/0!</v>
      </c>
      <c r="P599" s="258">
        <f t="shared" ref="P599:Q599" si="434">P600</f>
        <v>0</v>
      </c>
      <c r="Q599" s="258">
        <f t="shared" si="434"/>
        <v>0</v>
      </c>
      <c r="R599" s="258"/>
      <c r="S599" s="258"/>
      <c r="T599" s="258"/>
      <c r="U599" s="336">
        <f t="shared" si="412"/>
        <v>0</v>
      </c>
      <c r="V599" s="254"/>
    </row>
    <row r="600" spans="1:22" hidden="1" x14ac:dyDescent="0.25">
      <c r="A600" s="652"/>
      <c r="B600" s="639" t="s">
        <v>502</v>
      </c>
      <c r="C600" s="639" t="s">
        <v>438</v>
      </c>
      <c r="D600" s="638"/>
      <c r="E600" s="642" t="s">
        <v>920</v>
      </c>
      <c r="F600" s="642"/>
      <c r="G600" s="254"/>
      <c r="H600" s="254"/>
      <c r="I600" s="263">
        <f>SUM(I601)</f>
        <v>0</v>
      </c>
      <c r="J600" s="254"/>
      <c r="K600" s="254"/>
      <c r="L600" s="254"/>
      <c r="M600" s="254"/>
      <c r="N600" s="263">
        <f>SUM(N601)</f>
        <v>0</v>
      </c>
      <c r="O600" s="236" t="e">
        <f t="shared" si="403"/>
        <v>#DIV/0!</v>
      </c>
      <c r="P600" s="263">
        <f t="shared" ref="P600:Q600" si="435">SUM(P601)</f>
        <v>0</v>
      </c>
      <c r="Q600" s="263">
        <f t="shared" si="435"/>
        <v>0</v>
      </c>
      <c r="R600" s="263"/>
      <c r="S600" s="263"/>
      <c r="T600" s="263"/>
      <c r="U600" s="336">
        <f t="shared" si="412"/>
        <v>0</v>
      </c>
      <c r="V600" s="254"/>
    </row>
    <row r="601" spans="1:22" ht="25.5" hidden="1" x14ac:dyDescent="0.25">
      <c r="A601" s="254"/>
      <c r="B601" s="320" t="s">
        <v>502</v>
      </c>
      <c r="C601" s="320" t="s">
        <v>444</v>
      </c>
      <c r="D601" s="321"/>
      <c r="E601" s="641" t="s">
        <v>921</v>
      </c>
      <c r="F601" s="641"/>
      <c r="G601" s="254"/>
      <c r="H601" s="254"/>
      <c r="I601" s="265"/>
      <c r="J601" s="254"/>
      <c r="K601" s="254"/>
      <c r="L601" s="254"/>
      <c r="M601" s="254"/>
      <c r="N601" s="265"/>
      <c r="O601" s="236" t="e">
        <f t="shared" si="403"/>
        <v>#DIV/0!</v>
      </c>
      <c r="P601" s="265"/>
      <c r="Q601" s="265"/>
      <c r="R601" s="265"/>
      <c r="S601" s="265"/>
      <c r="T601" s="265"/>
      <c r="U601" s="336">
        <f t="shared" si="412"/>
        <v>0</v>
      </c>
      <c r="V601" s="254"/>
    </row>
    <row r="602" spans="1:22" hidden="1" x14ac:dyDescent="0.25">
      <c r="A602" s="254"/>
      <c r="B602" s="320"/>
      <c r="C602" s="320"/>
      <c r="D602" s="321"/>
      <c r="E602" s="641"/>
      <c r="F602" s="641"/>
      <c r="G602" s="254"/>
      <c r="H602" s="254"/>
      <c r="I602" s="265"/>
      <c r="J602" s="254"/>
      <c r="K602" s="254"/>
      <c r="L602" s="254"/>
      <c r="M602" s="254"/>
      <c r="N602" s="265"/>
      <c r="O602" s="236"/>
      <c r="P602" s="265"/>
      <c r="Q602" s="265"/>
      <c r="R602" s="265"/>
      <c r="S602" s="265"/>
      <c r="T602" s="265"/>
      <c r="U602" s="336">
        <f t="shared" si="412"/>
        <v>0</v>
      </c>
      <c r="V602" s="254"/>
    </row>
    <row r="603" spans="1:22" ht="26.25" customHeight="1" x14ac:dyDescent="0.25">
      <c r="A603" s="254"/>
      <c r="B603" s="635" t="s">
        <v>504</v>
      </c>
      <c r="C603" s="644"/>
      <c r="D603" s="634"/>
      <c r="E603" s="646" t="s">
        <v>505</v>
      </c>
      <c r="F603" s="646" t="s">
        <v>1952</v>
      </c>
      <c r="G603" s="254"/>
      <c r="H603" s="254"/>
      <c r="I603" s="258">
        <f t="shared" ref="I603:I604" si="436">I604</f>
        <v>1472500</v>
      </c>
      <c r="J603" s="254"/>
      <c r="K603" s="254"/>
      <c r="L603" s="254"/>
      <c r="M603" s="254"/>
      <c r="N603" s="258">
        <f t="shared" ref="N603:T604" si="437">N604</f>
        <v>1472500</v>
      </c>
      <c r="O603" s="236">
        <f t="shared" si="403"/>
        <v>100</v>
      </c>
      <c r="P603" s="258">
        <f t="shared" si="437"/>
        <v>0</v>
      </c>
      <c r="Q603" s="258">
        <f t="shared" si="437"/>
        <v>400000</v>
      </c>
      <c r="R603" s="258">
        <f t="shared" si="437"/>
        <v>0</v>
      </c>
      <c r="S603" s="258">
        <f t="shared" si="437"/>
        <v>0</v>
      </c>
      <c r="T603" s="258">
        <f t="shared" si="437"/>
        <v>1072500</v>
      </c>
      <c r="U603" s="336">
        <f t="shared" si="412"/>
        <v>0</v>
      </c>
      <c r="V603" s="254"/>
    </row>
    <row r="604" spans="1:22" ht="15" hidden="1" customHeight="1" x14ac:dyDescent="0.25">
      <c r="A604" s="254"/>
      <c r="B604" s="635" t="s">
        <v>504</v>
      </c>
      <c r="C604" s="635" t="s">
        <v>320</v>
      </c>
      <c r="D604" s="634"/>
      <c r="E604" s="646" t="s">
        <v>65</v>
      </c>
      <c r="F604" s="646"/>
      <c r="G604" s="254"/>
      <c r="H604" s="254"/>
      <c r="I604" s="258">
        <f t="shared" si="436"/>
        <v>1472500</v>
      </c>
      <c r="J604" s="254"/>
      <c r="K604" s="254"/>
      <c r="L604" s="254"/>
      <c r="M604" s="254"/>
      <c r="N604" s="258">
        <f t="shared" si="437"/>
        <v>1472500</v>
      </c>
      <c r="O604" s="236">
        <f t="shared" si="403"/>
        <v>100</v>
      </c>
      <c r="P604" s="258">
        <f t="shared" si="437"/>
        <v>0</v>
      </c>
      <c r="Q604" s="258">
        <f t="shared" si="437"/>
        <v>400000</v>
      </c>
      <c r="R604" s="258">
        <f t="shared" si="437"/>
        <v>0</v>
      </c>
      <c r="S604" s="258">
        <f t="shared" si="437"/>
        <v>0</v>
      </c>
      <c r="T604" s="258">
        <f t="shared" si="437"/>
        <v>1072500</v>
      </c>
      <c r="U604" s="336">
        <f t="shared" si="412"/>
        <v>0</v>
      </c>
      <c r="V604" s="254"/>
    </row>
    <row r="605" spans="1:22" hidden="1" x14ac:dyDescent="0.25">
      <c r="A605" s="254"/>
      <c r="B605" s="639" t="s">
        <v>504</v>
      </c>
      <c r="C605" s="639" t="s">
        <v>321</v>
      </c>
      <c r="D605" s="638"/>
      <c r="E605" s="642" t="s">
        <v>322</v>
      </c>
      <c r="F605" s="642"/>
      <c r="G605" s="254"/>
      <c r="H605" s="254"/>
      <c r="I605" s="263">
        <f t="shared" ref="I605" si="438">SUM(I606:I608)</f>
        <v>1472500</v>
      </c>
      <c r="J605" s="254"/>
      <c r="K605" s="254"/>
      <c r="L605" s="254"/>
      <c r="M605" s="254"/>
      <c r="N605" s="263">
        <f t="shared" ref="N605:T605" si="439">SUM(N606:N608)</f>
        <v>1472500</v>
      </c>
      <c r="O605" s="236">
        <f t="shared" si="403"/>
        <v>100</v>
      </c>
      <c r="P605" s="263">
        <f t="shared" si="439"/>
        <v>0</v>
      </c>
      <c r="Q605" s="263">
        <f t="shared" si="439"/>
        <v>400000</v>
      </c>
      <c r="R605" s="263">
        <f t="shared" si="439"/>
        <v>0</v>
      </c>
      <c r="S605" s="263">
        <f t="shared" si="439"/>
        <v>0</v>
      </c>
      <c r="T605" s="263">
        <f t="shared" si="439"/>
        <v>1072500</v>
      </c>
      <c r="U605" s="336">
        <f t="shared" si="412"/>
        <v>0</v>
      </c>
      <c r="V605" s="254"/>
    </row>
    <row r="606" spans="1:22" hidden="1" x14ac:dyDescent="0.25">
      <c r="A606" s="254"/>
      <c r="B606" s="320" t="s">
        <v>504</v>
      </c>
      <c r="C606" s="320" t="s">
        <v>323</v>
      </c>
      <c r="D606" s="321"/>
      <c r="E606" s="641" t="s">
        <v>324</v>
      </c>
      <c r="F606" s="641"/>
      <c r="G606" s="254"/>
      <c r="H606" s="254"/>
      <c r="I606" s="265">
        <v>200000</v>
      </c>
      <c r="J606" s="254"/>
      <c r="K606" s="254"/>
      <c r="L606" s="254"/>
      <c r="M606" s="254"/>
      <c r="N606" s="265">
        <v>200000</v>
      </c>
      <c r="O606" s="236">
        <f t="shared" si="403"/>
        <v>100</v>
      </c>
      <c r="P606" s="265"/>
      <c r="Q606" s="265">
        <v>200000</v>
      </c>
      <c r="R606" s="265"/>
      <c r="S606" s="265"/>
      <c r="T606" s="265"/>
      <c r="U606" s="336">
        <f t="shared" si="412"/>
        <v>0</v>
      </c>
      <c r="V606" s="254"/>
    </row>
    <row r="607" spans="1:22" hidden="1" x14ac:dyDescent="0.25">
      <c r="A607" s="254"/>
      <c r="B607" s="320" t="s">
        <v>504</v>
      </c>
      <c r="C607" s="320" t="s">
        <v>327</v>
      </c>
      <c r="D607" s="321"/>
      <c r="E607" s="641" t="s">
        <v>328</v>
      </c>
      <c r="F607" s="641"/>
      <c r="G607" s="254"/>
      <c r="H607" s="254"/>
      <c r="I607" s="265">
        <v>200000</v>
      </c>
      <c r="J607" s="254"/>
      <c r="K607" s="254"/>
      <c r="L607" s="254"/>
      <c r="M607" s="254"/>
      <c r="N607" s="265">
        <v>200000</v>
      </c>
      <c r="O607" s="236">
        <f t="shared" si="403"/>
        <v>100</v>
      </c>
      <c r="P607" s="265"/>
      <c r="Q607" s="265">
        <v>200000</v>
      </c>
      <c r="R607" s="265"/>
      <c r="S607" s="265"/>
      <c r="T607" s="265"/>
      <c r="U607" s="336">
        <f t="shared" si="412"/>
        <v>0</v>
      </c>
      <c r="V607" s="254"/>
    </row>
    <row r="608" spans="1:22" hidden="1" x14ac:dyDescent="0.25">
      <c r="A608" s="254"/>
      <c r="B608" s="320" t="s">
        <v>504</v>
      </c>
      <c r="C608" s="320" t="s">
        <v>329</v>
      </c>
      <c r="D608" s="321"/>
      <c r="E608" s="641" t="s">
        <v>330</v>
      </c>
      <c r="F608" s="641"/>
      <c r="G608" s="254"/>
      <c r="H608" s="254"/>
      <c r="I608" s="265">
        <v>1072500</v>
      </c>
      <c r="J608" s="254"/>
      <c r="K608" s="254"/>
      <c r="L608" s="254"/>
      <c r="M608" s="254"/>
      <c r="N608" s="265">
        <v>1072500</v>
      </c>
      <c r="O608" s="236">
        <f t="shared" si="403"/>
        <v>100</v>
      </c>
      <c r="P608" s="265"/>
      <c r="Q608" s="265"/>
      <c r="R608" s="265"/>
      <c r="S608" s="265"/>
      <c r="T608" s="265">
        <f>N608</f>
        <v>1072500</v>
      </c>
      <c r="U608" s="336">
        <f t="shared" si="412"/>
        <v>0</v>
      </c>
      <c r="V608" s="254"/>
    </row>
    <row r="609" spans="1:22" hidden="1" x14ac:dyDescent="0.25">
      <c r="A609" s="254"/>
      <c r="B609" s="320"/>
      <c r="C609" s="320"/>
      <c r="D609" s="321"/>
      <c r="E609" s="641"/>
      <c r="F609" s="641"/>
      <c r="G609" s="254"/>
      <c r="H609" s="254"/>
      <c r="I609" s="265"/>
      <c r="J609" s="254"/>
      <c r="K609" s="254"/>
      <c r="L609" s="254"/>
      <c r="M609" s="254"/>
      <c r="N609" s="265"/>
      <c r="O609" s="236"/>
      <c r="P609" s="265"/>
      <c r="Q609" s="265"/>
      <c r="R609" s="265"/>
      <c r="S609" s="265"/>
      <c r="T609" s="265"/>
      <c r="U609" s="336">
        <f t="shared" si="412"/>
        <v>0</v>
      </c>
      <c r="V609" s="254"/>
    </row>
    <row r="610" spans="1:22" ht="18.75" customHeight="1" x14ac:dyDescent="0.25">
      <c r="A610" s="254"/>
      <c r="B610" s="635" t="s">
        <v>506</v>
      </c>
      <c r="C610" s="644"/>
      <c r="D610" s="634"/>
      <c r="E610" s="646" t="s">
        <v>507</v>
      </c>
      <c r="F610" s="646" t="s">
        <v>1953</v>
      </c>
      <c r="G610" s="254"/>
      <c r="H610" s="254"/>
      <c r="I610" s="258">
        <f t="shared" ref="I610:I611" si="440">I611</f>
        <v>2675000</v>
      </c>
      <c r="J610" s="254"/>
      <c r="K610" s="254"/>
      <c r="L610" s="254"/>
      <c r="M610" s="254"/>
      <c r="N610" s="258">
        <f t="shared" ref="N610:T611" si="441">N611</f>
        <v>2675000</v>
      </c>
      <c r="O610" s="236">
        <f t="shared" si="403"/>
        <v>100</v>
      </c>
      <c r="P610" s="258">
        <f t="shared" si="441"/>
        <v>0</v>
      </c>
      <c r="Q610" s="258">
        <f t="shared" si="441"/>
        <v>0</v>
      </c>
      <c r="R610" s="258">
        <f t="shared" si="441"/>
        <v>0</v>
      </c>
      <c r="S610" s="258">
        <f t="shared" si="441"/>
        <v>0</v>
      </c>
      <c r="T610" s="258">
        <f t="shared" si="441"/>
        <v>2675000</v>
      </c>
      <c r="U610" s="336">
        <f t="shared" si="412"/>
        <v>0</v>
      </c>
      <c r="V610" s="254"/>
    </row>
    <row r="611" spans="1:22" hidden="1" x14ac:dyDescent="0.25">
      <c r="A611" s="254"/>
      <c r="B611" s="635" t="s">
        <v>506</v>
      </c>
      <c r="C611" s="635" t="s">
        <v>320</v>
      </c>
      <c r="D611" s="634"/>
      <c r="E611" s="646" t="s">
        <v>65</v>
      </c>
      <c r="F611" s="646"/>
      <c r="G611" s="254"/>
      <c r="H611" s="254"/>
      <c r="I611" s="258">
        <f t="shared" si="440"/>
        <v>2675000</v>
      </c>
      <c r="J611" s="254"/>
      <c r="K611" s="254"/>
      <c r="L611" s="254"/>
      <c r="M611" s="254"/>
      <c r="N611" s="258">
        <f t="shared" si="441"/>
        <v>2675000</v>
      </c>
      <c r="O611" s="236">
        <f t="shared" si="403"/>
        <v>100</v>
      </c>
      <c r="P611" s="258">
        <f t="shared" si="441"/>
        <v>0</v>
      </c>
      <c r="Q611" s="258">
        <f t="shared" si="441"/>
        <v>0</v>
      </c>
      <c r="R611" s="258">
        <f t="shared" si="441"/>
        <v>0</v>
      </c>
      <c r="S611" s="258">
        <f t="shared" si="441"/>
        <v>0</v>
      </c>
      <c r="T611" s="258">
        <f t="shared" si="441"/>
        <v>2675000</v>
      </c>
      <c r="U611" s="336">
        <f t="shared" si="412"/>
        <v>0</v>
      </c>
      <c r="V611" s="254"/>
    </row>
    <row r="612" spans="1:22" hidden="1" x14ac:dyDescent="0.25">
      <c r="A612" s="254"/>
      <c r="B612" s="639" t="s">
        <v>506</v>
      </c>
      <c r="C612" s="639" t="s">
        <v>321</v>
      </c>
      <c r="D612" s="638"/>
      <c r="E612" s="642" t="s">
        <v>322</v>
      </c>
      <c r="F612" s="642"/>
      <c r="G612" s="254"/>
      <c r="H612" s="254"/>
      <c r="I612" s="263">
        <f t="shared" ref="I612" si="442">SUM(I613:I615)</f>
        <v>2675000</v>
      </c>
      <c r="J612" s="254"/>
      <c r="K612" s="254"/>
      <c r="L612" s="254"/>
      <c r="M612" s="254"/>
      <c r="N612" s="263">
        <f t="shared" ref="N612:T612" si="443">SUM(N613:N615)</f>
        <v>2675000</v>
      </c>
      <c r="O612" s="236">
        <f t="shared" si="403"/>
        <v>100</v>
      </c>
      <c r="P612" s="263">
        <f t="shared" si="443"/>
        <v>0</v>
      </c>
      <c r="Q612" s="263">
        <f t="shared" si="443"/>
        <v>0</v>
      </c>
      <c r="R612" s="263">
        <f t="shared" si="443"/>
        <v>0</v>
      </c>
      <c r="S612" s="263">
        <f t="shared" si="443"/>
        <v>0</v>
      </c>
      <c r="T612" s="263">
        <f t="shared" si="443"/>
        <v>2675000</v>
      </c>
      <c r="U612" s="336">
        <f t="shared" si="412"/>
        <v>0</v>
      </c>
      <c r="V612" s="254"/>
    </row>
    <row r="613" spans="1:22" hidden="1" x14ac:dyDescent="0.25">
      <c r="A613" s="254"/>
      <c r="B613" s="320" t="s">
        <v>506</v>
      </c>
      <c r="C613" s="320" t="s">
        <v>323</v>
      </c>
      <c r="D613" s="321"/>
      <c r="E613" s="641" t="s">
        <v>324</v>
      </c>
      <c r="F613" s="641"/>
      <c r="G613" s="254"/>
      <c r="H613" s="254"/>
      <c r="I613" s="265">
        <v>100000</v>
      </c>
      <c r="J613" s="254"/>
      <c r="K613" s="254"/>
      <c r="L613" s="254"/>
      <c r="M613" s="254"/>
      <c r="N613" s="265">
        <v>100000</v>
      </c>
      <c r="O613" s="236">
        <f t="shared" si="403"/>
        <v>100</v>
      </c>
      <c r="P613" s="265"/>
      <c r="Q613" s="265"/>
      <c r="R613" s="265"/>
      <c r="S613" s="265"/>
      <c r="T613" s="265">
        <v>100000</v>
      </c>
      <c r="U613" s="336">
        <f t="shared" si="412"/>
        <v>0</v>
      </c>
      <c r="V613" s="254"/>
    </row>
    <row r="614" spans="1:22" hidden="1" x14ac:dyDescent="0.25">
      <c r="A614" s="254"/>
      <c r="B614" s="320" t="s">
        <v>506</v>
      </c>
      <c r="C614" s="320" t="s">
        <v>327</v>
      </c>
      <c r="D614" s="321"/>
      <c r="E614" s="641" t="s">
        <v>328</v>
      </c>
      <c r="F614" s="641"/>
      <c r="G614" s="254"/>
      <c r="H614" s="254"/>
      <c r="I614" s="265">
        <v>100000</v>
      </c>
      <c r="J614" s="254"/>
      <c r="K614" s="254"/>
      <c r="L614" s="254"/>
      <c r="M614" s="254"/>
      <c r="N614" s="265">
        <v>100000</v>
      </c>
      <c r="O614" s="236">
        <f t="shared" si="403"/>
        <v>100</v>
      </c>
      <c r="P614" s="265"/>
      <c r="Q614" s="265"/>
      <c r="R614" s="265"/>
      <c r="S614" s="265"/>
      <c r="T614" s="265">
        <v>100000</v>
      </c>
      <c r="U614" s="336">
        <f t="shared" si="412"/>
        <v>0</v>
      </c>
      <c r="V614" s="254"/>
    </row>
    <row r="615" spans="1:22" hidden="1" x14ac:dyDescent="0.25">
      <c r="A615" s="254"/>
      <c r="B615" s="320" t="s">
        <v>506</v>
      </c>
      <c r="C615" s="320" t="s">
        <v>329</v>
      </c>
      <c r="D615" s="321"/>
      <c r="E615" s="641" t="s">
        <v>330</v>
      </c>
      <c r="F615" s="641"/>
      <c r="G615" s="254"/>
      <c r="H615" s="254"/>
      <c r="I615" s="265">
        <v>2475000</v>
      </c>
      <c r="J615" s="254"/>
      <c r="K615" s="254"/>
      <c r="L615" s="254"/>
      <c r="M615" s="254"/>
      <c r="N615" s="265">
        <v>2475000</v>
      </c>
      <c r="O615" s="236">
        <f t="shared" si="403"/>
        <v>100</v>
      </c>
      <c r="P615" s="265"/>
      <c r="Q615" s="265"/>
      <c r="R615" s="265"/>
      <c r="S615" s="265"/>
      <c r="T615" s="265">
        <v>2475000</v>
      </c>
      <c r="U615" s="336">
        <f t="shared" si="412"/>
        <v>0</v>
      </c>
      <c r="V615" s="254"/>
    </row>
    <row r="616" spans="1:22" hidden="1" x14ac:dyDescent="0.25">
      <c r="A616" s="254"/>
      <c r="B616" s="320"/>
      <c r="C616" s="320"/>
      <c r="D616" s="321"/>
      <c r="E616" s="641"/>
      <c r="F616" s="641"/>
      <c r="G616" s="254"/>
      <c r="H616" s="254"/>
      <c r="I616" s="265"/>
      <c r="J616" s="254"/>
      <c r="K616" s="254"/>
      <c r="L616" s="254"/>
      <c r="M616" s="254"/>
      <c r="N616" s="265"/>
      <c r="O616" s="236"/>
      <c r="P616" s="265"/>
      <c r="Q616" s="265"/>
      <c r="R616" s="265"/>
      <c r="S616" s="265"/>
      <c r="T616" s="265"/>
      <c r="U616" s="336">
        <f t="shared" si="412"/>
        <v>0</v>
      </c>
      <c r="V616" s="254"/>
    </row>
    <row r="617" spans="1:22" x14ac:dyDescent="0.25">
      <c r="A617" s="254"/>
      <c r="B617" s="635">
        <v>4</v>
      </c>
      <c r="C617" s="644"/>
      <c r="D617" s="636" t="s">
        <v>508</v>
      </c>
      <c r="E617" s="634"/>
      <c r="F617" s="634"/>
      <c r="G617" s="254"/>
      <c r="H617" s="254"/>
      <c r="I617" s="258">
        <f>I618+I638+I704+I716+I727</f>
        <v>210146900</v>
      </c>
      <c r="J617" s="254"/>
      <c r="K617" s="254"/>
      <c r="L617" s="254"/>
      <c r="M617" s="254"/>
      <c r="N617" s="258">
        <f>N618+N638+N704+N716+N727</f>
        <v>200814440</v>
      </c>
      <c r="O617" s="236">
        <f t="shared" si="403"/>
        <v>95.559077959275157</v>
      </c>
      <c r="P617" s="258">
        <f t="shared" ref="P617:T617" si="444">P618+P638+P704+P716+P727</f>
        <v>200814440</v>
      </c>
      <c r="Q617" s="258">
        <f t="shared" si="444"/>
        <v>0</v>
      </c>
      <c r="R617" s="258">
        <f t="shared" si="444"/>
        <v>0</v>
      </c>
      <c r="S617" s="258">
        <f t="shared" si="444"/>
        <v>0</v>
      </c>
      <c r="T617" s="258">
        <f t="shared" si="444"/>
        <v>0</v>
      </c>
      <c r="U617" s="336">
        <f t="shared" si="412"/>
        <v>9332460</v>
      </c>
      <c r="V617" s="254"/>
    </row>
    <row r="618" spans="1:22" x14ac:dyDescent="0.25">
      <c r="A618" s="254"/>
      <c r="B618" s="635" t="s">
        <v>1883</v>
      </c>
      <c r="C618" s="644"/>
      <c r="D618" s="636" t="s">
        <v>110</v>
      </c>
      <c r="E618" s="634"/>
      <c r="F618" s="634"/>
      <c r="G618" s="254"/>
      <c r="H618" s="254"/>
      <c r="I618" s="258">
        <f>I619</f>
        <v>57850000</v>
      </c>
      <c r="J618" s="254"/>
      <c r="K618" s="254"/>
      <c r="L618" s="254"/>
      <c r="M618" s="254"/>
      <c r="N618" s="258">
        <f>N619</f>
        <v>54011000</v>
      </c>
      <c r="O618" s="236">
        <f t="shared" si="403"/>
        <v>93.363872082973216</v>
      </c>
      <c r="P618" s="258">
        <f t="shared" ref="P618:T618" si="445">P619</f>
        <v>54011000</v>
      </c>
      <c r="Q618" s="258">
        <f t="shared" si="445"/>
        <v>0</v>
      </c>
      <c r="R618" s="258">
        <f t="shared" si="445"/>
        <v>0</v>
      </c>
      <c r="S618" s="258">
        <f t="shared" si="445"/>
        <v>0</v>
      </c>
      <c r="T618" s="258">
        <f t="shared" si="445"/>
        <v>0</v>
      </c>
      <c r="U618" s="336">
        <f t="shared" si="412"/>
        <v>3839000</v>
      </c>
      <c r="V618" s="254"/>
    </row>
    <row r="619" spans="1:22" ht="32.25" customHeight="1" x14ac:dyDescent="0.25">
      <c r="A619" s="254"/>
      <c r="B619" s="635" t="s">
        <v>1882</v>
      </c>
      <c r="C619" s="644"/>
      <c r="D619" s="634"/>
      <c r="E619" s="646" t="s">
        <v>1884</v>
      </c>
      <c r="F619" s="646" t="s">
        <v>1954</v>
      </c>
      <c r="G619" s="254"/>
      <c r="H619" s="254"/>
      <c r="I619" s="258">
        <f>I620+I628</f>
        <v>57850000</v>
      </c>
      <c r="J619" s="254"/>
      <c r="K619" s="254"/>
      <c r="L619" s="254"/>
      <c r="M619" s="254"/>
      <c r="N619" s="258">
        <f>N620+N628</f>
        <v>54011000</v>
      </c>
      <c r="O619" s="236">
        <f t="shared" si="403"/>
        <v>93.363872082973216</v>
      </c>
      <c r="P619" s="258">
        <f t="shared" ref="P619:T619" si="446">P620+P628</f>
        <v>54011000</v>
      </c>
      <c r="Q619" s="258">
        <f t="shared" si="446"/>
        <v>0</v>
      </c>
      <c r="R619" s="258">
        <f t="shared" si="446"/>
        <v>0</v>
      </c>
      <c r="S619" s="258">
        <f t="shared" si="446"/>
        <v>0</v>
      </c>
      <c r="T619" s="258">
        <f t="shared" si="446"/>
        <v>0</v>
      </c>
      <c r="U619" s="336">
        <f t="shared" si="412"/>
        <v>3839000</v>
      </c>
      <c r="V619" s="254"/>
    </row>
    <row r="620" spans="1:22" hidden="1" x14ac:dyDescent="0.25">
      <c r="A620" s="254"/>
      <c r="B620" s="635" t="s">
        <v>512</v>
      </c>
      <c r="C620" s="635" t="s">
        <v>320</v>
      </c>
      <c r="D620" s="634"/>
      <c r="E620" s="646" t="s">
        <v>65</v>
      </c>
      <c r="F620" s="646"/>
      <c r="G620" s="254"/>
      <c r="H620" s="254"/>
      <c r="I620" s="258">
        <f t="shared" ref="I620" si="447">I621+I626</f>
        <v>1865000</v>
      </c>
      <c r="J620" s="254"/>
      <c r="K620" s="254"/>
      <c r="L620" s="254"/>
      <c r="M620" s="254"/>
      <c r="N620" s="258">
        <f t="shared" ref="N620:T620" si="448">N621+N626</f>
        <v>1865000</v>
      </c>
      <c r="O620" s="236">
        <f t="shared" si="403"/>
        <v>100</v>
      </c>
      <c r="P620" s="258">
        <f t="shared" si="448"/>
        <v>1865000</v>
      </c>
      <c r="Q620" s="258">
        <f t="shared" si="448"/>
        <v>0</v>
      </c>
      <c r="R620" s="258">
        <f t="shared" si="448"/>
        <v>0</v>
      </c>
      <c r="S620" s="258">
        <f t="shared" si="448"/>
        <v>0</v>
      </c>
      <c r="T620" s="258">
        <f t="shared" si="448"/>
        <v>0</v>
      </c>
      <c r="U620" s="336">
        <f t="shared" si="412"/>
        <v>0</v>
      </c>
      <c r="V620" s="254"/>
    </row>
    <row r="621" spans="1:22" hidden="1" x14ac:dyDescent="0.25">
      <c r="A621" s="254"/>
      <c r="B621" s="639" t="s">
        <v>512</v>
      </c>
      <c r="C621" s="639" t="s">
        <v>321</v>
      </c>
      <c r="D621" s="638"/>
      <c r="E621" s="642" t="s">
        <v>322</v>
      </c>
      <c r="F621" s="642"/>
      <c r="G621" s="254"/>
      <c r="H621" s="254"/>
      <c r="I621" s="263">
        <f t="shared" ref="I621" si="449">SUM(I622:I625)</f>
        <v>1415000</v>
      </c>
      <c r="J621" s="254"/>
      <c r="K621" s="254"/>
      <c r="L621" s="254"/>
      <c r="M621" s="254"/>
      <c r="N621" s="263">
        <f t="shared" ref="N621:T621" si="450">SUM(N622:N625)</f>
        <v>1415000</v>
      </c>
      <c r="O621" s="236">
        <f t="shared" si="403"/>
        <v>100</v>
      </c>
      <c r="P621" s="263">
        <f t="shared" si="450"/>
        <v>1415000</v>
      </c>
      <c r="Q621" s="263">
        <f t="shared" si="450"/>
        <v>0</v>
      </c>
      <c r="R621" s="263">
        <f t="shared" si="450"/>
        <v>0</v>
      </c>
      <c r="S621" s="263">
        <f t="shared" si="450"/>
        <v>0</v>
      </c>
      <c r="T621" s="263">
        <f t="shared" si="450"/>
        <v>0</v>
      </c>
      <c r="U621" s="336">
        <f t="shared" si="412"/>
        <v>0</v>
      </c>
      <c r="V621" s="254"/>
    </row>
    <row r="622" spans="1:22" hidden="1" x14ac:dyDescent="0.25">
      <c r="A622" s="254"/>
      <c r="B622" s="320" t="s">
        <v>512</v>
      </c>
      <c r="C622" s="320" t="s">
        <v>323</v>
      </c>
      <c r="D622" s="321"/>
      <c r="E622" s="641" t="s">
        <v>324</v>
      </c>
      <c r="F622" s="641"/>
      <c r="G622" s="254"/>
      <c r="H622" s="254"/>
      <c r="I622" s="265">
        <v>100000</v>
      </c>
      <c r="J622" s="254"/>
      <c r="K622" s="254"/>
      <c r="L622" s="254"/>
      <c r="M622" s="254"/>
      <c r="N622" s="265">
        <v>100000</v>
      </c>
      <c r="O622" s="236">
        <f t="shared" si="403"/>
        <v>100</v>
      </c>
      <c r="P622" s="265">
        <v>100000</v>
      </c>
      <c r="Q622" s="265"/>
      <c r="R622" s="265"/>
      <c r="S622" s="265"/>
      <c r="T622" s="265"/>
      <c r="U622" s="336">
        <f t="shared" si="412"/>
        <v>0</v>
      </c>
      <c r="V622" s="254"/>
    </row>
    <row r="623" spans="1:22" hidden="1" x14ac:dyDescent="0.25">
      <c r="A623" s="254"/>
      <c r="B623" s="320" t="s">
        <v>512</v>
      </c>
      <c r="C623" s="320" t="s">
        <v>327</v>
      </c>
      <c r="D623" s="321"/>
      <c r="E623" s="641" t="s">
        <v>328</v>
      </c>
      <c r="F623" s="641"/>
      <c r="G623" s="254"/>
      <c r="H623" s="254"/>
      <c r="I623" s="265">
        <v>100000</v>
      </c>
      <c r="J623" s="254"/>
      <c r="K623" s="254"/>
      <c r="L623" s="254"/>
      <c r="M623" s="254"/>
      <c r="N623" s="265">
        <v>100000</v>
      </c>
      <c r="O623" s="236">
        <f t="shared" si="403"/>
        <v>100</v>
      </c>
      <c r="P623" s="265">
        <v>100000</v>
      </c>
      <c r="Q623" s="265"/>
      <c r="R623" s="265"/>
      <c r="S623" s="265"/>
      <c r="T623" s="265"/>
      <c r="U623" s="336">
        <f t="shared" si="412"/>
        <v>0</v>
      </c>
      <c r="V623" s="254"/>
    </row>
    <row r="624" spans="1:22" hidden="1" x14ac:dyDescent="0.25">
      <c r="A624" s="254"/>
      <c r="B624" s="320" t="s">
        <v>512</v>
      </c>
      <c r="C624" s="320" t="s">
        <v>329</v>
      </c>
      <c r="D624" s="321"/>
      <c r="E624" s="641" t="s">
        <v>330</v>
      </c>
      <c r="F624" s="641"/>
      <c r="G624" s="254"/>
      <c r="H624" s="254"/>
      <c r="I624" s="265">
        <v>1040000</v>
      </c>
      <c r="J624" s="254"/>
      <c r="K624" s="254"/>
      <c r="L624" s="254"/>
      <c r="M624" s="254"/>
      <c r="N624" s="265">
        <v>1040000</v>
      </c>
      <c r="O624" s="236">
        <f t="shared" si="403"/>
        <v>100</v>
      </c>
      <c r="P624" s="265">
        <v>1040000</v>
      </c>
      <c r="Q624" s="265"/>
      <c r="R624" s="265"/>
      <c r="S624" s="265"/>
      <c r="T624" s="265"/>
      <c r="U624" s="336">
        <f t="shared" si="412"/>
        <v>0</v>
      </c>
      <c r="V624" s="254"/>
    </row>
    <row r="625" spans="1:22" hidden="1" x14ac:dyDescent="0.25">
      <c r="A625" s="254"/>
      <c r="B625" s="320" t="s">
        <v>512</v>
      </c>
      <c r="C625" s="320" t="s">
        <v>436</v>
      </c>
      <c r="D625" s="321"/>
      <c r="E625" s="641" t="s">
        <v>1876</v>
      </c>
      <c r="F625" s="641"/>
      <c r="G625" s="254"/>
      <c r="H625" s="254"/>
      <c r="I625" s="265">
        <v>175000</v>
      </c>
      <c r="J625" s="254"/>
      <c r="K625" s="254"/>
      <c r="L625" s="254"/>
      <c r="M625" s="254"/>
      <c r="N625" s="265">
        <v>175000</v>
      </c>
      <c r="O625" s="236">
        <f t="shared" si="403"/>
        <v>100</v>
      </c>
      <c r="P625" s="265">
        <v>175000</v>
      </c>
      <c r="Q625" s="265"/>
      <c r="R625" s="265"/>
      <c r="S625" s="265"/>
      <c r="T625" s="265"/>
      <c r="U625" s="336">
        <f t="shared" si="412"/>
        <v>0</v>
      </c>
      <c r="V625" s="254"/>
    </row>
    <row r="626" spans="1:22" hidden="1" x14ac:dyDescent="0.25">
      <c r="A626" s="659"/>
      <c r="B626" s="639" t="s">
        <v>512</v>
      </c>
      <c r="C626" s="639" t="s">
        <v>412</v>
      </c>
      <c r="D626" s="634"/>
      <c r="E626" s="642" t="s">
        <v>79</v>
      </c>
      <c r="F626" s="642"/>
      <c r="G626" s="254"/>
      <c r="H626" s="254"/>
      <c r="I626" s="258">
        <f>I627</f>
        <v>450000</v>
      </c>
      <c r="J626" s="254"/>
      <c r="K626" s="254"/>
      <c r="L626" s="254"/>
      <c r="M626" s="254"/>
      <c r="N626" s="258">
        <f>N627</f>
        <v>450000</v>
      </c>
      <c r="O626" s="236">
        <f t="shared" si="403"/>
        <v>100</v>
      </c>
      <c r="P626" s="258">
        <f t="shared" ref="P626:T626" si="451">P627</f>
        <v>450000</v>
      </c>
      <c r="Q626" s="258">
        <f t="shared" si="451"/>
        <v>0</v>
      </c>
      <c r="R626" s="258">
        <f t="shared" si="451"/>
        <v>0</v>
      </c>
      <c r="S626" s="258">
        <f t="shared" si="451"/>
        <v>0</v>
      </c>
      <c r="T626" s="258">
        <f t="shared" si="451"/>
        <v>0</v>
      </c>
      <c r="U626" s="336">
        <f t="shared" si="412"/>
        <v>0</v>
      </c>
      <c r="V626" s="254"/>
    </row>
    <row r="627" spans="1:22" ht="25.5" hidden="1" x14ac:dyDescent="0.25">
      <c r="A627" s="254"/>
      <c r="B627" s="320" t="s">
        <v>514</v>
      </c>
      <c r="C627" s="320" t="s">
        <v>428</v>
      </c>
      <c r="D627" s="321"/>
      <c r="E627" s="641" t="s">
        <v>429</v>
      </c>
      <c r="F627" s="641"/>
      <c r="G627" s="254"/>
      <c r="H627" s="254"/>
      <c r="I627" s="265">
        <v>450000</v>
      </c>
      <c r="J627" s="254"/>
      <c r="K627" s="254"/>
      <c r="L627" s="254"/>
      <c r="M627" s="254"/>
      <c r="N627" s="265">
        <v>450000</v>
      </c>
      <c r="O627" s="236">
        <f t="shared" si="403"/>
        <v>100</v>
      </c>
      <c r="P627" s="265">
        <v>450000</v>
      </c>
      <c r="Q627" s="265"/>
      <c r="R627" s="265"/>
      <c r="S627" s="265"/>
      <c r="T627" s="265"/>
      <c r="U627" s="336">
        <f t="shared" si="412"/>
        <v>0</v>
      </c>
      <c r="V627" s="254"/>
    </row>
    <row r="628" spans="1:22" hidden="1" x14ac:dyDescent="0.25">
      <c r="A628" s="254"/>
      <c r="B628" s="639" t="s">
        <v>512</v>
      </c>
      <c r="C628" s="635" t="s">
        <v>363</v>
      </c>
      <c r="D628" s="634"/>
      <c r="E628" s="646" t="s">
        <v>66</v>
      </c>
      <c r="F628" s="646"/>
      <c r="G628" s="254"/>
      <c r="H628" s="254"/>
      <c r="I628" s="305">
        <f>I629+I634</f>
        <v>55985000</v>
      </c>
      <c r="J628" s="254"/>
      <c r="K628" s="254"/>
      <c r="L628" s="254"/>
      <c r="M628" s="254"/>
      <c r="N628" s="305">
        <f>N629+N634</f>
        <v>52146000</v>
      </c>
      <c r="O628" s="236">
        <f t="shared" si="403"/>
        <v>93.142806108779141</v>
      </c>
      <c r="P628" s="305">
        <f t="shared" ref="P628:T628" si="452">P629+P634</f>
        <v>52146000</v>
      </c>
      <c r="Q628" s="305">
        <f t="shared" si="452"/>
        <v>0</v>
      </c>
      <c r="R628" s="305">
        <f t="shared" si="452"/>
        <v>0</v>
      </c>
      <c r="S628" s="305">
        <f t="shared" si="452"/>
        <v>0</v>
      </c>
      <c r="T628" s="305">
        <f t="shared" si="452"/>
        <v>0</v>
      </c>
      <c r="U628" s="336">
        <f t="shared" si="412"/>
        <v>3839000</v>
      </c>
      <c r="V628" s="254"/>
    </row>
    <row r="629" spans="1:22" ht="24" hidden="1" customHeight="1" x14ac:dyDescent="0.25">
      <c r="A629" s="254"/>
      <c r="B629" s="639" t="s">
        <v>512</v>
      </c>
      <c r="C629" s="639" t="s">
        <v>438</v>
      </c>
      <c r="D629" s="638"/>
      <c r="E629" s="642" t="s">
        <v>439</v>
      </c>
      <c r="F629" s="642"/>
      <c r="G629" s="254"/>
      <c r="H629" s="254"/>
      <c r="I629" s="309">
        <f>SUM(I630:I633)</f>
        <v>47035000</v>
      </c>
      <c r="J629" s="254"/>
      <c r="K629" s="254"/>
      <c r="L629" s="254"/>
      <c r="M629" s="254"/>
      <c r="N629" s="309">
        <f>SUM(N630:N633)</f>
        <v>43746000</v>
      </c>
      <c r="O629" s="236">
        <f t="shared" si="403"/>
        <v>93.007334963325178</v>
      </c>
      <c r="P629" s="309">
        <f t="shared" ref="P629:T629" si="453">SUM(P630:P633)</f>
        <v>43746000</v>
      </c>
      <c r="Q629" s="309">
        <f t="shared" si="453"/>
        <v>0</v>
      </c>
      <c r="R629" s="309">
        <f t="shared" si="453"/>
        <v>0</v>
      </c>
      <c r="S629" s="309">
        <f t="shared" si="453"/>
        <v>0</v>
      </c>
      <c r="T629" s="309">
        <f t="shared" si="453"/>
        <v>0</v>
      </c>
      <c r="U629" s="336">
        <f t="shared" si="412"/>
        <v>3289000</v>
      </c>
      <c r="V629" s="254"/>
    </row>
    <row r="630" spans="1:22" ht="25.5" hidden="1" x14ac:dyDescent="0.25">
      <c r="A630" s="254"/>
      <c r="B630" s="660" t="s">
        <v>512</v>
      </c>
      <c r="C630" s="650" t="s">
        <v>440</v>
      </c>
      <c r="D630" s="651"/>
      <c r="E630" s="641" t="s">
        <v>441</v>
      </c>
      <c r="F630" s="641"/>
      <c r="G630" s="254"/>
      <c r="H630" s="254"/>
      <c r="I630" s="302">
        <v>1950000</v>
      </c>
      <c r="J630" s="254"/>
      <c r="K630" s="254"/>
      <c r="L630" s="254"/>
      <c r="M630" s="254"/>
      <c r="N630" s="302">
        <v>1950000</v>
      </c>
      <c r="O630" s="236">
        <f t="shared" si="403"/>
        <v>100</v>
      </c>
      <c r="P630" s="302">
        <v>1950000</v>
      </c>
      <c r="Q630" s="302"/>
      <c r="R630" s="302"/>
      <c r="S630" s="302"/>
      <c r="T630" s="302"/>
      <c r="U630" s="336">
        <f t="shared" si="412"/>
        <v>0</v>
      </c>
      <c r="V630" s="254"/>
    </row>
    <row r="631" spans="1:22" ht="25.5" hidden="1" x14ac:dyDescent="0.25">
      <c r="A631" s="254"/>
      <c r="B631" s="660" t="s">
        <v>512</v>
      </c>
      <c r="C631" s="650" t="s">
        <v>442</v>
      </c>
      <c r="D631" s="651"/>
      <c r="E631" s="641" t="s">
        <v>443</v>
      </c>
      <c r="F631" s="641"/>
      <c r="G631" s="254"/>
      <c r="H631" s="254"/>
      <c r="I631" s="302">
        <v>14025000</v>
      </c>
      <c r="J631" s="254"/>
      <c r="K631" s="254"/>
      <c r="L631" s="254"/>
      <c r="M631" s="254"/>
      <c r="N631" s="302">
        <v>14025000</v>
      </c>
      <c r="O631" s="236">
        <f t="shared" si="403"/>
        <v>100</v>
      </c>
      <c r="P631" s="302">
        <v>14025000</v>
      </c>
      <c r="Q631" s="302"/>
      <c r="R631" s="302"/>
      <c r="S631" s="302"/>
      <c r="T631" s="302"/>
      <c r="U631" s="336">
        <f t="shared" si="412"/>
        <v>0</v>
      </c>
      <c r="V631" s="254"/>
    </row>
    <row r="632" spans="1:22" ht="25.5" hidden="1" x14ac:dyDescent="0.25">
      <c r="A632" s="254"/>
      <c r="B632" s="660" t="s">
        <v>512</v>
      </c>
      <c r="C632" s="650" t="s">
        <v>444</v>
      </c>
      <c r="D632" s="651"/>
      <c r="E632" s="641" t="s">
        <v>445</v>
      </c>
      <c r="F632" s="641"/>
      <c r="G632" s="254"/>
      <c r="H632" s="254"/>
      <c r="I632" s="302">
        <v>31060000</v>
      </c>
      <c r="J632" s="254"/>
      <c r="K632" s="254"/>
      <c r="L632" s="254"/>
      <c r="M632" s="254"/>
      <c r="N632" s="302">
        <v>27771000</v>
      </c>
      <c r="O632" s="236">
        <f t="shared" si="403"/>
        <v>89.410817772054088</v>
      </c>
      <c r="P632" s="302">
        <f>N632</f>
        <v>27771000</v>
      </c>
      <c r="Q632" s="302"/>
      <c r="R632" s="302"/>
      <c r="S632" s="302"/>
      <c r="T632" s="302"/>
      <c r="U632" s="336">
        <f t="shared" si="412"/>
        <v>3289000</v>
      </c>
      <c r="V632" s="254"/>
    </row>
    <row r="633" spans="1:22" ht="25.5" hidden="1" x14ac:dyDescent="0.25">
      <c r="A633" s="254"/>
      <c r="B633" s="660" t="s">
        <v>512</v>
      </c>
      <c r="C633" s="650" t="s">
        <v>902</v>
      </c>
      <c r="D633" s="651"/>
      <c r="E633" s="641" t="s">
        <v>903</v>
      </c>
      <c r="F633" s="641"/>
      <c r="G633" s="254"/>
      <c r="H633" s="254"/>
      <c r="I633" s="302">
        <v>0</v>
      </c>
      <c r="J633" s="254"/>
      <c r="K633" s="254"/>
      <c r="L633" s="254"/>
      <c r="M633" s="254"/>
      <c r="N633" s="302">
        <v>0</v>
      </c>
      <c r="O633" s="236" t="e">
        <f t="shared" si="403"/>
        <v>#DIV/0!</v>
      </c>
      <c r="P633" s="302">
        <v>0</v>
      </c>
      <c r="Q633" s="302">
        <v>0</v>
      </c>
      <c r="R633" s="302">
        <v>0</v>
      </c>
      <c r="S633" s="302">
        <v>0</v>
      </c>
      <c r="T633" s="302">
        <v>0</v>
      </c>
      <c r="U633" s="336">
        <f t="shared" si="412"/>
        <v>0</v>
      </c>
      <c r="V633" s="254"/>
    </row>
    <row r="634" spans="1:22" hidden="1" x14ac:dyDescent="0.25">
      <c r="A634" s="254"/>
      <c r="B634" s="639" t="s">
        <v>512</v>
      </c>
      <c r="C634" s="639" t="s">
        <v>856</v>
      </c>
      <c r="D634" s="638"/>
      <c r="E634" s="642" t="s">
        <v>906</v>
      </c>
      <c r="F634" s="642"/>
      <c r="G634" s="254"/>
      <c r="H634" s="254"/>
      <c r="I634" s="309">
        <f>SUM(I635:I636)</f>
        <v>8950000</v>
      </c>
      <c r="J634" s="254"/>
      <c r="K634" s="254"/>
      <c r="L634" s="254"/>
      <c r="M634" s="254"/>
      <c r="N634" s="309">
        <f>SUM(N635:N636)</f>
        <v>8400000</v>
      </c>
      <c r="O634" s="236">
        <f t="shared" si="403"/>
        <v>93.85474860335195</v>
      </c>
      <c r="P634" s="309">
        <f t="shared" ref="P634:T634" si="454">SUM(P635:P636)</f>
        <v>8400000</v>
      </c>
      <c r="Q634" s="309">
        <f t="shared" si="454"/>
        <v>0</v>
      </c>
      <c r="R634" s="309">
        <f t="shared" si="454"/>
        <v>0</v>
      </c>
      <c r="S634" s="309">
        <f t="shared" si="454"/>
        <v>0</v>
      </c>
      <c r="T634" s="309">
        <f t="shared" si="454"/>
        <v>0</v>
      </c>
      <c r="U634" s="336">
        <f t="shared" si="412"/>
        <v>550000</v>
      </c>
      <c r="V634" s="254"/>
    </row>
    <row r="635" spans="1:22" hidden="1" x14ac:dyDescent="0.25">
      <c r="A635" s="254"/>
      <c r="B635" s="660" t="s">
        <v>512</v>
      </c>
      <c r="C635" s="650" t="s">
        <v>1887</v>
      </c>
      <c r="D635" s="651"/>
      <c r="E635" s="641" t="s">
        <v>1885</v>
      </c>
      <c r="F635" s="641"/>
      <c r="G635" s="254"/>
      <c r="H635" s="254"/>
      <c r="I635" s="302">
        <v>3450000</v>
      </c>
      <c r="J635" s="254"/>
      <c r="K635" s="254"/>
      <c r="L635" s="254"/>
      <c r="M635" s="254"/>
      <c r="N635" s="302">
        <v>3450000</v>
      </c>
      <c r="O635" s="236">
        <f t="shared" si="403"/>
        <v>100</v>
      </c>
      <c r="P635" s="302">
        <v>3450000</v>
      </c>
      <c r="Q635" s="302"/>
      <c r="R635" s="302"/>
      <c r="S635" s="302"/>
      <c r="T635" s="302"/>
      <c r="U635" s="336">
        <f t="shared" ref="U635:U698" si="455">I635-N635</f>
        <v>0</v>
      </c>
      <c r="V635" s="254"/>
    </row>
    <row r="636" spans="1:22" hidden="1" x14ac:dyDescent="0.25">
      <c r="A636" s="254"/>
      <c r="B636" s="660" t="s">
        <v>1886</v>
      </c>
      <c r="C636" s="650" t="s">
        <v>858</v>
      </c>
      <c r="D636" s="321"/>
      <c r="E636" s="322" t="s">
        <v>906</v>
      </c>
      <c r="F636" s="322"/>
      <c r="G636" s="254"/>
      <c r="H636" s="254"/>
      <c r="I636" s="265">
        <v>5500000</v>
      </c>
      <c r="J636" s="254"/>
      <c r="K636" s="254"/>
      <c r="L636" s="254"/>
      <c r="M636" s="254"/>
      <c r="N636" s="265">
        <v>4950000</v>
      </c>
      <c r="O636" s="236">
        <f t="shared" si="403"/>
        <v>90</v>
      </c>
      <c r="P636" s="265">
        <f>N636</f>
        <v>4950000</v>
      </c>
      <c r="Q636" s="265"/>
      <c r="R636" s="265"/>
      <c r="S636" s="265"/>
      <c r="T636" s="265"/>
      <c r="U636" s="336">
        <f t="shared" si="455"/>
        <v>550000</v>
      </c>
      <c r="V636" s="254"/>
    </row>
    <row r="637" spans="1:22" x14ac:dyDescent="0.25">
      <c r="A637" s="254"/>
      <c r="B637" s="660"/>
      <c r="C637" s="650"/>
      <c r="D637" s="321"/>
      <c r="E637" s="322"/>
      <c r="F637" s="322"/>
      <c r="G637" s="254"/>
      <c r="H637" s="254"/>
      <c r="I637" s="265"/>
      <c r="J637" s="254"/>
      <c r="K637" s="254"/>
      <c r="L637" s="254"/>
      <c r="M637" s="254"/>
      <c r="N637" s="265"/>
      <c r="O637" s="236"/>
      <c r="P637" s="265"/>
      <c r="Q637" s="265"/>
      <c r="R637" s="265"/>
      <c r="S637" s="265"/>
      <c r="T637" s="265"/>
      <c r="U637" s="336">
        <f t="shared" si="455"/>
        <v>0</v>
      </c>
      <c r="V637" s="254"/>
    </row>
    <row r="638" spans="1:22" x14ac:dyDescent="0.25">
      <c r="A638" s="254"/>
      <c r="B638" s="635" t="s">
        <v>509</v>
      </c>
      <c r="C638" s="644"/>
      <c r="D638" s="636" t="s">
        <v>111</v>
      </c>
      <c r="E638" s="634"/>
      <c r="F638" s="634"/>
      <c r="G638" s="254"/>
      <c r="H638" s="254"/>
      <c r="I638" s="258">
        <f>I639+I655+I676+I691</f>
        <v>132556900</v>
      </c>
      <c r="J638" s="254"/>
      <c r="K638" s="254"/>
      <c r="L638" s="254"/>
      <c r="M638" s="254"/>
      <c r="N638" s="258">
        <f>N639+N655+N676+N691</f>
        <v>128083440</v>
      </c>
      <c r="O638" s="236">
        <f t="shared" ref="O638:O652" si="456">N638/I638*100</f>
        <v>96.6252530045588</v>
      </c>
      <c r="P638" s="258">
        <f t="shared" ref="P638:T638" si="457">P639+P655+P676+P691</f>
        <v>128083440</v>
      </c>
      <c r="Q638" s="258">
        <f t="shared" si="457"/>
        <v>0</v>
      </c>
      <c r="R638" s="258">
        <f t="shared" si="457"/>
        <v>0</v>
      </c>
      <c r="S638" s="258">
        <f t="shared" si="457"/>
        <v>0</v>
      </c>
      <c r="T638" s="258">
        <f t="shared" si="457"/>
        <v>0</v>
      </c>
      <c r="U638" s="336">
        <f t="shared" si="455"/>
        <v>4473460</v>
      </c>
      <c r="V638" s="254"/>
    </row>
    <row r="639" spans="1:22" ht="33" customHeight="1" x14ac:dyDescent="0.25">
      <c r="A639" s="254"/>
      <c r="B639" s="635" t="s">
        <v>1888</v>
      </c>
      <c r="C639" s="644"/>
      <c r="D639" s="634"/>
      <c r="E639" s="646" t="s">
        <v>1889</v>
      </c>
      <c r="F639" s="646" t="s">
        <v>1955</v>
      </c>
      <c r="G639" s="254"/>
      <c r="H639" s="254"/>
      <c r="I639" s="258">
        <f>I640+I645</f>
        <v>26513500</v>
      </c>
      <c r="J639" s="254"/>
      <c r="K639" s="254"/>
      <c r="L639" s="254"/>
      <c r="M639" s="254"/>
      <c r="N639" s="258">
        <f>N640+N645</f>
        <v>25753500</v>
      </c>
      <c r="O639" s="236">
        <f t="shared" si="456"/>
        <v>97.133535745940748</v>
      </c>
      <c r="P639" s="258">
        <f t="shared" ref="P639:T639" si="458">P640+P645</f>
        <v>25753500</v>
      </c>
      <c r="Q639" s="258">
        <f t="shared" si="458"/>
        <v>0</v>
      </c>
      <c r="R639" s="258">
        <f t="shared" si="458"/>
        <v>0</v>
      </c>
      <c r="S639" s="258">
        <f t="shared" si="458"/>
        <v>0</v>
      </c>
      <c r="T639" s="258">
        <f t="shared" si="458"/>
        <v>0</v>
      </c>
      <c r="U639" s="336">
        <f t="shared" si="455"/>
        <v>760000</v>
      </c>
      <c r="V639" s="254"/>
    </row>
    <row r="640" spans="1:22" hidden="1" x14ac:dyDescent="0.25">
      <c r="A640" s="254"/>
      <c r="B640" s="635" t="s">
        <v>1888</v>
      </c>
      <c r="C640" s="635" t="s">
        <v>320</v>
      </c>
      <c r="D640" s="634"/>
      <c r="E640" s="646" t="s">
        <v>65</v>
      </c>
      <c r="F640" s="646"/>
      <c r="G640" s="254"/>
      <c r="H640" s="254"/>
      <c r="I640" s="258">
        <f>I641</f>
        <v>70000</v>
      </c>
      <c r="J640" s="254"/>
      <c r="K640" s="254"/>
      <c r="L640" s="254"/>
      <c r="M640" s="254"/>
      <c r="N640" s="258">
        <f>N641</f>
        <v>70000</v>
      </c>
      <c r="O640" s="236">
        <f t="shared" si="456"/>
        <v>100</v>
      </c>
      <c r="P640" s="258">
        <f t="shared" ref="P640:T640" si="459">P641</f>
        <v>70000</v>
      </c>
      <c r="Q640" s="258">
        <f t="shared" si="459"/>
        <v>0</v>
      </c>
      <c r="R640" s="258">
        <f t="shared" si="459"/>
        <v>0</v>
      </c>
      <c r="S640" s="258">
        <f t="shared" si="459"/>
        <v>0</v>
      </c>
      <c r="T640" s="258">
        <f t="shared" si="459"/>
        <v>0</v>
      </c>
      <c r="U640" s="336">
        <f t="shared" si="455"/>
        <v>0</v>
      </c>
      <c r="V640" s="254"/>
    </row>
    <row r="641" spans="1:22" hidden="1" x14ac:dyDescent="0.25">
      <c r="A641" s="254"/>
      <c r="B641" s="635" t="s">
        <v>1888</v>
      </c>
      <c r="C641" s="639" t="s">
        <v>321</v>
      </c>
      <c r="D641" s="638"/>
      <c r="E641" s="642" t="s">
        <v>322</v>
      </c>
      <c r="F641" s="642"/>
      <c r="G641" s="254"/>
      <c r="H641" s="254"/>
      <c r="I641" s="263">
        <f t="shared" ref="I641" si="460">SUM(I642:I644)</f>
        <v>70000</v>
      </c>
      <c r="J641" s="254"/>
      <c r="K641" s="254"/>
      <c r="L641" s="254"/>
      <c r="M641" s="254"/>
      <c r="N641" s="263">
        <f t="shared" ref="N641:T641" si="461">SUM(N642:N644)</f>
        <v>70000</v>
      </c>
      <c r="O641" s="236">
        <f t="shared" si="456"/>
        <v>100</v>
      </c>
      <c r="P641" s="263">
        <f t="shared" si="461"/>
        <v>70000</v>
      </c>
      <c r="Q641" s="263">
        <f t="shared" si="461"/>
        <v>0</v>
      </c>
      <c r="R641" s="263">
        <f t="shared" si="461"/>
        <v>0</v>
      </c>
      <c r="S641" s="263">
        <f t="shared" si="461"/>
        <v>0</v>
      </c>
      <c r="T641" s="263">
        <f t="shared" si="461"/>
        <v>0</v>
      </c>
      <c r="U641" s="336">
        <f t="shared" si="455"/>
        <v>0</v>
      </c>
      <c r="V641" s="254"/>
    </row>
    <row r="642" spans="1:22" hidden="1" x14ac:dyDescent="0.25">
      <c r="A642" s="254"/>
      <c r="B642" s="320" t="s">
        <v>1888</v>
      </c>
      <c r="C642" s="320" t="s">
        <v>323</v>
      </c>
      <c r="D642" s="321"/>
      <c r="E642" s="641" t="s">
        <v>324</v>
      </c>
      <c r="F642" s="641"/>
      <c r="G642" s="254"/>
      <c r="H642" s="254"/>
      <c r="I642" s="265">
        <v>20000</v>
      </c>
      <c r="J642" s="254"/>
      <c r="K642" s="254"/>
      <c r="L642" s="254"/>
      <c r="M642" s="254"/>
      <c r="N642" s="265">
        <v>20000</v>
      </c>
      <c r="O642" s="236">
        <f t="shared" si="456"/>
        <v>100</v>
      </c>
      <c r="P642" s="265">
        <v>20000</v>
      </c>
      <c r="Q642" s="265"/>
      <c r="R642" s="265"/>
      <c r="S642" s="265"/>
      <c r="T642" s="265"/>
      <c r="U642" s="336">
        <f t="shared" si="455"/>
        <v>0</v>
      </c>
      <c r="V642" s="254"/>
    </row>
    <row r="643" spans="1:22" hidden="1" x14ac:dyDescent="0.25">
      <c r="A643" s="254"/>
      <c r="B643" s="320" t="s">
        <v>1888</v>
      </c>
      <c r="C643" s="320" t="s">
        <v>327</v>
      </c>
      <c r="D643" s="321"/>
      <c r="E643" s="641" t="s">
        <v>328</v>
      </c>
      <c r="F643" s="641"/>
      <c r="G643" s="254"/>
      <c r="H643" s="254"/>
      <c r="I643" s="265">
        <v>50000</v>
      </c>
      <c r="J643" s="254"/>
      <c r="K643" s="254"/>
      <c r="L643" s="254"/>
      <c r="M643" s="254"/>
      <c r="N643" s="265">
        <v>50000</v>
      </c>
      <c r="O643" s="236">
        <f t="shared" si="456"/>
        <v>100</v>
      </c>
      <c r="P643" s="265">
        <v>50000</v>
      </c>
      <c r="Q643" s="265"/>
      <c r="R643" s="265"/>
      <c r="S643" s="265"/>
      <c r="T643" s="265"/>
      <c r="U643" s="336">
        <f t="shared" si="455"/>
        <v>0</v>
      </c>
      <c r="V643" s="254"/>
    </row>
    <row r="644" spans="1:22" hidden="1" x14ac:dyDescent="0.25">
      <c r="A644" s="254"/>
      <c r="B644" s="320" t="s">
        <v>1888</v>
      </c>
      <c r="C644" s="320" t="s">
        <v>329</v>
      </c>
      <c r="D644" s="321"/>
      <c r="E644" s="641" t="s">
        <v>330</v>
      </c>
      <c r="F644" s="641"/>
      <c r="G644" s="254"/>
      <c r="H644" s="254"/>
      <c r="I644" s="265"/>
      <c r="J644" s="254"/>
      <c r="K644" s="254"/>
      <c r="L644" s="254"/>
      <c r="M644" s="254"/>
      <c r="N644" s="265"/>
      <c r="O644" s="236" t="e">
        <f t="shared" si="456"/>
        <v>#DIV/0!</v>
      </c>
      <c r="P644" s="265"/>
      <c r="Q644" s="265"/>
      <c r="R644" s="265"/>
      <c r="S644" s="265"/>
      <c r="T644" s="265"/>
      <c r="U644" s="336">
        <f t="shared" si="455"/>
        <v>0</v>
      </c>
      <c r="V644" s="254"/>
    </row>
    <row r="645" spans="1:22" hidden="1" x14ac:dyDescent="0.25">
      <c r="A645" s="254"/>
      <c r="B645" s="635" t="s">
        <v>1888</v>
      </c>
      <c r="C645" s="635" t="s">
        <v>363</v>
      </c>
      <c r="D645" s="634"/>
      <c r="E645" s="646" t="s">
        <v>66</v>
      </c>
      <c r="F645" s="646"/>
      <c r="G645" s="254"/>
      <c r="H645" s="254"/>
      <c r="I645" s="305">
        <f>I646+I651</f>
        <v>26443500</v>
      </c>
      <c r="J645" s="254"/>
      <c r="K645" s="254"/>
      <c r="L645" s="254"/>
      <c r="M645" s="254"/>
      <c r="N645" s="305">
        <f>N646+N651</f>
        <v>25683500</v>
      </c>
      <c r="O645" s="236">
        <f t="shared" si="456"/>
        <v>97.125947775445766</v>
      </c>
      <c r="P645" s="305">
        <f t="shared" ref="P645:T645" si="462">P646+P651</f>
        <v>25683500</v>
      </c>
      <c r="Q645" s="305">
        <f t="shared" si="462"/>
        <v>0</v>
      </c>
      <c r="R645" s="305">
        <f t="shared" si="462"/>
        <v>0</v>
      </c>
      <c r="S645" s="305">
        <f t="shared" si="462"/>
        <v>0</v>
      </c>
      <c r="T645" s="305">
        <f t="shared" si="462"/>
        <v>0</v>
      </c>
      <c r="U645" s="336">
        <f t="shared" si="455"/>
        <v>760000</v>
      </c>
      <c r="V645" s="254"/>
    </row>
    <row r="646" spans="1:22" ht="24" hidden="1" customHeight="1" x14ac:dyDescent="0.25">
      <c r="A646" s="254"/>
      <c r="B646" s="635" t="s">
        <v>1888</v>
      </c>
      <c r="C646" s="639" t="s">
        <v>438</v>
      </c>
      <c r="D646" s="638"/>
      <c r="E646" s="642" t="s">
        <v>439</v>
      </c>
      <c r="F646" s="642"/>
      <c r="G646" s="254"/>
      <c r="H646" s="254"/>
      <c r="I646" s="309">
        <f>SUM(I647:I650)</f>
        <v>10383500</v>
      </c>
      <c r="J646" s="254"/>
      <c r="K646" s="254"/>
      <c r="L646" s="254"/>
      <c r="M646" s="254"/>
      <c r="N646" s="309">
        <f>SUM(N647:N650)</f>
        <v>10383500</v>
      </c>
      <c r="O646" s="236">
        <f t="shared" si="456"/>
        <v>100</v>
      </c>
      <c r="P646" s="309">
        <f t="shared" ref="P646:T646" si="463">SUM(P647:P650)</f>
        <v>10383500</v>
      </c>
      <c r="Q646" s="309">
        <f t="shared" si="463"/>
        <v>0</v>
      </c>
      <c r="R646" s="309">
        <f t="shared" si="463"/>
        <v>0</v>
      </c>
      <c r="S646" s="309">
        <f t="shared" si="463"/>
        <v>0</v>
      </c>
      <c r="T646" s="309">
        <f t="shared" si="463"/>
        <v>0</v>
      </c>
      <c r="U646" s="336">
        <f t="shared" si="455"/>
        <v>0</v>
      </c>
      <c r="V646" s="254"/>
    </row>
    <row r="647" spans="1:22" ht="25.5" hidden="1" x14ac:dyDescent="0.25">
      <c r="A647" s="254"/>
      <c r="B647" s="320" t="s">
        <v>1888</v>
      </c>
      <c r="C647" s="650" t="s">
        <v>440</v>
      </c>
      <c r="D647" s="651"/>
      <c r="E647" s="641" t="s">
        <v>441</v>
      </c>
      <c r="F647" s="641"/>
      <c r="G647" s="254"/>
      <c r="H647" s="254"/>
      <c r="I647" s="302">
        <v>450000</v>
      </c>
      <c r="J647" s="254"/>
      <c r="K647" s="254"/>
      <c r="L647" s="254"/>
      <c r="M647" s="254"/>
      <c r="N647" s="302">
        <v>450000</v>
      </c>
      <c r="O647" s="236">
        <f t="shared" si="456"/>
        <v>100</v>
      </c>
      <c r="P647" s="302">
        <v>450000</v>
      </c>
      <c r="Q647" s="302"/>
      <c r="R647" s="302"/>
      <c r="S647" s="302"/>
      <c r="T647" s="302"/>
      <c r="U647" s="336">
        <f t="shared" si="455"/>
        <v>0</v>
      </c>
      <c r="V647" s="254"/>
    </row>
    <row r="648" spans="1:22" ht="25.5" hidden="1" x14ac:dyDescent="0.25">
      <c r="A648" s="254"/>
      <c r="B648" s="320" t="s">
        <v>1888</v>
      </c>
      <c r="C648" s="650" t="s">
        <v>442</v>
      </c>
      <c r="D648" s="651"/>
      <c r="E648" s="641" t="s">
        <v>443</v>
      </c>
      <c r="F648" s="641"/>
      <c r="G648" s="254"/>
      <c r="H648" s="254"/>
      <c r="I648" s="302">
        <v>1614000</v>
      </c>
      <c r="J648" s="254"/>
      <c r="K648" s="254"/>
      <c r="L648" s="254"/>
      <c r="M648" s="254"/>
      <c r="N648" s="302">
        <v>1614000</v>
      </c>
      <c r="O648" s="236">
        <f t="shared" si="456"/>
        <v>100</v>
      </c>
      <c r="P648" s="302">
        <v>1614000</v>
      </c>
      <c r="Q648" s="302"/>
      <c r="R648" s="302"/>
      <c r="S648" s="302"/>
      <c r="T648" s="302"/>
      <c r="U648" s="336">
        <f t="shared" si="455"/>
        <v>0</v>
      </c>
      <c r="V648" s="254"/>
    </row>
    <row r="649" spans="1:22" ht="24.75" hidden="1" customHeight="1" x14ac:dyDescent="0.25">
      <c r="A649" s="254"/>
      <c r="B649" s="320" t="s">
        <v>1888</v>
      </c>
      <c r="C649" s="650" t="s">
        <v>444</v>
      </c>
      <c r="D649" s="651"/>
      <c r="E649" s="641" t="s">
        <v>445</v>
      </c>
      <c r="F649" s="641"/>
      <c r="G649" s="254"/>
      <c r="H649" s="254"/>
      <c r="I649" s="302">
        <v>8319500</v>
      </c>
      <c r="J649" s="254"/>
      <c r="K649" s="254"/>
      <c r="L649" s="254"/>
      <c r="M649" s="254"/>
      <c r="N649" s="302">
        <v>8319500</v>
      </c>
      <c r="O649" s="236">
        <f t="shared" si="456"/>
        <v>100</v>
      </c>
      <c r="P649" s="302">
        <v>8319500</v>
      </c>
      <c r="Q649" s="302"/>
      <c r="R649" s="302"/>
      <c r="S649" s="302"/>
      <c r="T649" s="302"/>
      <c r="U649" s="336">
        <f t="shared" si="455"/>
        <v>0</v>
      </c>
      <c r="V649" s="254"/>
    </row>
    <row r="650" spans="1:22" ht="25.5" hidden="1" x14ac:dyDescent="0.25">
      <c r="A650" s="254"/>
      <c r="B650" s="320" t="s">
        <v>1888</v>
      </c>
      <c r="C650" s="650" t="s">
        <v>902</v>
      </c>
      <c r="D650" s="651"/>
      <c r="E650" s="641" t="s">
        <v>903</v>
      </c>
      <c r="F650" s="641"/>
      <c r="G650" s="254"/>
      <c r="H650" s="254"/>
      <c r="I650" s="302">
        <v>0</v>
      </c>
      <c r="J650" s="254"/>
      <c r="K650" s="254"/>
      <c r="L650" s="254"/>
      <c r="M650" s="254"/>
      <c r="N650" s="302">
        <v>0</v>
      </c>
      <c r="O650" s="236" t="e">
        <f t="shared" si="456"/>
        <v>#DIV/0!</v>
      </c>
      <c r="P650" s="302">
        <v>0</v>
      </c>
      <c r="Q650" s="302">
        <v>0</v>
      </c>
      <c r="R650" s="302">
        <v>0</v>
      </c>
      <c r="S650" s="302">
        <v>0</v>
      </c>
      <c r="T650" s="302">
        <v>0</v>
      </c>
      <c r="U650" s="336">
        <f t="shared" si="455"/>
        <v>0</v>
      </c>
      <c r="V650" s="254"/>
    </row>
    <row r="651" spans="1:22" hidden="1" x14ac:dyDescent="0.25">
      <c r="A651" s="254"/>
      <c r="B651" s="635" t="s">
        <v>1888</v>
      </c>
      <c r="C651" s="639" t="s">
        <v>856</v>
      </c>
      <c r="D651" s="638"/>
      <c r="E651" s="642" t="s">
        <v>906</v>
      </c>
      <c r="F651" s="642"/>
      <c r="G651" s="254"/>
      <c r="H651" s="254"/>
      <c r="I651" s="309">
        <f>SUM(I652:I653)</f>
        <v>16060000</v>
      </c>
      <c r="J651" s="254"/>
      <c r="K651" s="254"/>
      <c r="L651" s="254"/>
      <c r="M651" s="254"/>
      <c r="N651" s="309">
        <f>SUM(N652:N653)</f>
        <v>15300000</v>
      </c>
      <c r="O651" s="236">
        <f t="shared" si="456"/>
        <v>95.267745952677458</v>
      </c>
      <c r="P651" s="309">
        <f t="shared" ref="P651:T651" si="464">SUM(P652:P653)</f>
        <v>15300000</v>
      </c>
      <c r="Q651" s="309">
        <f t="shared" si="464"/>
        <v>0</v>
      </c>
      <c r="R651" s="309">
        <f t="shared" si="464"/>
        <v>0</v>
      </c>
      <c r="S651" s="309">
        <f t="shared" si="464"/>
        <v>0</v>
      </c>
      <c r="T651" s="309">
        <f t="shared" si="464"/>
        <v>0</v>
      </c>
      <c r="U651" s="336">
        <f t="shared" si="455"/>
        <v>760000</v>
      </c>
      <c r="V651" s="254"/>
    </row>
    <row r="652" spans="1:22" ht="14.25" hidden="1" customHeight="1" x14ac:dyDescent="0.25">
      <c r="A652" s="254"/>
      <c r="B652" s="320" t="s">
        <v>1888</v>
      </c>
      <c r="C652" s="650" t="s">
        <v>1887</v>
      </c>
      <c r="D652" s="651"/>
      <c r="E652" s="641" t="s">
        <v>1885</v>
      </c>
      <c r="F652" s="641"/>
      <c r="G652" s="254"/>
      <c r="H652" s="254"/>
      <c r="I652" s="302">
        <v>16060000</v>
      </c>
      <c r="J652" s="254"/>
      <c r="K652" s="254"/>
      <c r="L652" s="254"/>
      <c r="M652" s="254"/>
      <c r="N652" s="302">
        <v>15300000</v>
      </c>
      <c r="O652" s="236">
        <f t="shared" si="456"/>
        <v>95.267745952677458</v>
      </c>
      <c r="P652" s="302">
        <f>N652</f>
        <v>15300000</v>
      </c>
      <c r="Q652" s="302"/>
      <c r="R652" s="302"/>
      <c r="S652" s="302"/>
      <c r="T652" s="302"/>
      <c r="U652" s="336">
        <f t="shared" si="455"/>
        <v>760000</v>
      </c>
      <c r="V652" s="254"/>
    </row>
    <row r="653" spans="1:22" hidden="1" x14ac:dyDescent="0.25">
      <c r="A653" s="254"/>
      <c r="B653" s="320" t="s">
        <v>1888</v>
      </c>
      <c r="C653" s="650" t="s">
        <v>858</v>
      </c>
      <c r="D653" s="321"/>
      <c r="E653" s="322" t="s">
        <v>906</v>
      </c>
      <c r="F653" s="322"/>
      <c r="G653" s="254"/>
      <c r="H653" s="254"/>
      <c r="I653" s="265"/>
      <c r="J653" s="254"/>
      <c r="K653" s="254"/>
      <c r="L653" s="254"/>
      <c r="M653" s="254"/>
      <c r="N653" s="265"/>
      <c r="O653" s="236"/>
      <c r="P653" s="265"/>
      <c r="Q653" s="265"/>
      <c r="R653" s="265"/>
      <c r="S653" s="265"/>
      <c r="T653" s="265"/>
      <c r="U653" s="336">
        <f t="shared" si="455"/>
        <v>0</v>
      </c>
      <c r="V653" s="254"/>
    </row>
    <row r="654" spans="1:22" hidden="1" x14ac:dyDescent="0.25">
      <c r="A654" s="254"/>
      <c r="B654" s="320"/>
      <c r="C654" s="320"/>
      <c r="D654" s="321"/>
      <c r="E654" s="322"/>
      <c r="F654" s="322"/>
      <c r="G654" s="254"/>
      <c r="H654" s="254"/>
      <c r="I654" s="265"/>
      <c r="J654" s="254"/>
      <c r="K654" s="254"/>
      <c r="L654" s="254"/>
      <c r="M654" s="254"/>
      <c r="N654" s="265"/>
      <c r="O654" s="236"/>
      <c r="P654" s="265"/>
      <c r="Q654" s="265"/>
      <c r="R654" s="265"/>
      <c r="S654" s="265"/>
      <c r="T654" s="265"/>
      <c r="U654" s="336">
        <f t="shared" si="455"/>
        <v>0</v>
      </c>
      <c r="V654" s="254"/>
    </row>
    <row r="655" spans="1:22" ht="34.5" customHeight="1" x14ac:dyDescent="0.25">
      <c r="A655" s="254"/>
      <c r="B655" s="635" t="s">
        <v>1891</v>
      </c>
      <c r="C655" s="644"/>
      <c r="D655" s="634"/>
      <c r="E655" s="646" t="s">
        <v>1890</v>
      </c>
      <c r="F655" s="646" t="s">
        <v>1956</v>
      </c>
      <c r="G655" s="254"/>
      <c r="H655" s="254"/>
      <c r="I655" s="258">
        <f>I656+I666</f>
        <v>43580000</v>
      </c>
      <c r="J655" s="254"/>
      <c r="K655" s="254"/>
      <c r="L655" s="254"/>
      <c r="M655" s="254"/>
      <c r="N655" s="258">
        <f>N656+N666</f>
        <v>42996500</v>
      </c>
      <c r="O655" s="236">
        <f t="shared" ref="O655:O673" si="465">N655/I655*100</f>
        <v>98.661083065626428</v>
      </c>
      <c r="P655" s="258">
        <f t="shared" ref="P655:T655" si="466">P656+P666</f>
        <v>42996500</v>
      </c>
      <c r="Q655" s="258">
        <f t="shared" si="466"/>
        <v>0</v>
      </c>
      <c r="R655" s="258">
        <f t="shared" si="466"/>
        <v>0</v>
      </c>
      <c r="S655" s="258">
        <f t="shared" si="466"/>
        <v>0</v>
      </c>
      <c r="T655" s="258">
        <f t="shared" si="466"/>
        <v>0</v>
      </c>
      <c r="U655" s="336">
        <f t="shared" si="455"/>
        <v>583500</v>
      </c>
      <c r="V655" s="254"/>
    </row>
    <row r="656" spans="1:22" hidden="1" x14ac:dyDescent="0.25">
      <c r="A656" s="254"/>
      <c r="B656" s="635" t="s">
        <v>1891</v>
      </c>
      <c r="C656" s="635" t="s">
        <v>320</v>
      </c>
      <c r="D656" s="634"/>
      <c r="E656" s="646" t="s">
        <v>65</v>
      </c>
      <c r="F656" s="646"/>
      <c r="G656" s="254"/>
      <c r="H656" s="254"/>
      <c r="I656" s="258">
        <f>I657+I662</f>
        <v>3615000</v>
      </c>
      <c r="J656" s="254"/>
      <c r="K656" s="254"/>
      <c r="L656" s="254"/>
      <c r="M656" s="254"/>
      <c r="N656" s="258">
        <f>N657+N662</f>
        <v>3615000</v>
      </c>
      <c r="O656" s="236">
        <f t="shared" si="465"/>
        <v>100</v>
      </c>
      <c r="P656" s="258">
        <f t="shared" ref="P656:T656" si="467">P657+P662</f>
        <v>3615000</v>
      </c>
      <c r="Q656" s="258">
        <f t="shared" si="467"/>
        <v>0</v>
      </c>
      <c r="R656" s="258">
        <f t="shared" si="467"/>
        <v>0</v>
      </c>
      <c r="S656" s="258">
        <f t="shared" si="467"/>
        <v>0</v>
      </c>
      <c r="T656" s="258">
        <f t="shared" si="467"/>
        <v>0</v>
      </c>
      <c r="U656" s="336">
        <f t="shared" si="455"/>
        <v>0</v>
      </c>
      <c r="V656" s="254"/>
    </row>
    <row r="657" spans="1:22" hidden="1" x14ac:dyDescent="0.25">
      <c r="A657" s="254"/>
      <c r="B657" s="635" t="s">
        <v>1891</v>
      </c>
      <c r="C657" s="639" t="s">
        <v>321</v>
      </c>
      <c r="D657" s="638"/>
      <c r="E657" s="642" t="s">
        <v>322</v>
      </c>
      <c r="F657" s="642"/>
      <c r="G657" s="254"/>
      <c r="H657" s="254"/>
      <c r="I657" s="263">
        <f>SUM(I658:I661)</f>
        <v>1215000</v>
      </c>
      <c r="J657" s="254"/>
      <c r="K657" s="254"/>
      <c r="L657" s="254"/>
      <c r="M657" s="254"/>
      <c r="N657" s="263">
        <f>SUM(N658:N661)</f>
        <v>1215000</v>
      </c>
      <c r="O657" s="236">
        <f t="shared" si="465"/>
        <v>100</v>
      </c>
      <c r="P657" s="263">
        <f t="shared" ref="P657:T657" si="468">SUM(P658:P661)</f>
        <v>1215000</v>
      </c>
      <c r="Q657" s="263">
        <f t="shared" si="468"/>
        <v>0</v>
      </c>
      <c r="R657" s="263">
        <f t="shared" si="468"/>
        <v>0</v>
      </c>
      <c r="S657" s="263">
        <f t="shared" si="468"/>
        <v>0</v>
      </c>
      <c r="T657" s="263">
        <f t="shared" si="468"/>
        <v>0</v>
      </c>
      <c r="U657" s="336">
        <f t="shared" si="455"/>
        <v>0</v>
      </c>
      <c r="V657" s="254"/>
    </row>
    <row r="658" spans="1:22" hidden="1" x14ac:dyDescent="0.25">
      <c r="A658" s="254"/>
      <c r="B658" s="320" t="s">
        <v>1891</v>
      </c>
      <c r="C658" s="320" t="s">
        <v>323</v>
      </c>
      <c r="D658" s="321"/>
      <c r="E658" s="641" t="s">
        <v>324</v>
      </c>
      <c r="F658" s="641"/>
      <c r="G658" s="254"/>
      <c r="H658" s="254"/>
      <c r="I658" s="265">
        <v>100000</v>
      </c>
      <c r="J658" s="254"/>
      <c r="K658" s="254"/>
      <c r="L658" s="254"/>
      <c r="M658" s="254"/>
      <c r="N658" s="265">
        <v>100000</v>
      </c>
      <c r="O658" s="236">
        <f t="shared" si="465"/>
        <v>100</v>
      </c>
      <c r="P658" s="265">
        <v>100000</v>
      </c>
      <c r="Q658" s="265"/>
      <c r="R658" s="265"/>
      <c r="S658" s="265"/>
      <c r="T658" s="265"/>
      <c r="U658" s="336">
        <f t="shared" si="455"/>
        <v>0</v>
      </c>
      <c r="V658" s="254"/>
    </row>
    <row r="659" spans="1:22" hidden="1" x14ac:dyDescent="0.25">
      <c r="A659" s="254"/>
      <c r="B659" s="320" t="s">
        <v>1891</v>
      </c>
      <c r="C659" s="320" t="s">
        <v>327</v>
      </c>
      <c r="D659" s="321"/>
      <c r="E659" s="641" t="s">
        <v>328</v>
      </c>
      <c r="F659" s="641"/>
      <c r="G659" s="254"/>
      <c r="H659" s="254"/>
      <c r="I659" s="265">
        <v>100000</v>
      </c>
      <c r="J659" s="254"/>
      <c r="K659" s="254"/>
      <c r="L659" s="254"/>
      <c r="M659" s="254"/>
      <c r="N659" s="265">
        <v>100000</v>
      </c>
      <c r="O659" s="236">
        <f t="shared" si="465"/>
        <v>100</v>
      </c>
      <c r="P659" s="265">
        <v>100000</v>
      </c>
      <c r="Q659" s="265"/>
      <c r="R659" s="265"/>
      <c r="S659" s="265"/>
      <c r="T659" s="265"/>
      <c r="U659" s="336">
        <f t="shared" si="455"/>
        <v>0</v>
      </c>
      <c r="V659" s="254"/>
    </row>
    <row r="660" spans="1:22" hidden="1" x14ac:dyDescent="0.25">
      <c r="A660" s="254"/>
      <c r="B660" s="320" t="s">
        <v>1891</v>
      </c>
      <c r="C660" s="320" t="s">
        <v>329</v>
      </c>
      <c r="D660" s="321"/>
      <c r="E660" s="641" t="s">
        <v>330</v>
      </c>
      <c r="F660" s="641"/>
      <c r="G660" s="254"/>
      <c r="H660" s="254"/>
      <c r="I660" s="265">
        <v>840000</v>
      </c>
      <c r="J660" s="254"/>
      <c r="K660" s="254"/>
      <c r="L660" s="254"/>
      <c r="M660" s="254"/>
      <c r="N660" s="265">
        <v>840000</v>
      </c>
      <c r="O660" s="236">
        <f t="shared" si="465"/>
        <v>100</v>
      </c>
      <c r="P660" s="265">
        <v>840000</v>
      </c>
      <c r="Q660" s="265"/>
      <c r="R660" s="265"/>
      <c r="S660" s="265"/>
      <c r="T660" s="265"/>
      <c r="U660" s="336">
        <f t="shared" si="455"/>
        <v>0</v>
      </c>
      <c r="V660" s="254"/>
    </row>
    <row r="661" spans="1:22" hidden="1" x14ac:dyDescent="0.25">
      <c r="A661" s="254"/>
      <c r="B661" s="320" t="s">
        <v>1891</v>
      </c>
      <c r="C661" s="320" t="s">
        <v>436</v>
      </c>
      <c r="D661" s="321"/>
      <c r="E661" s="641" t="s">
        <v>1876</v>
      </c>
      <c r="F661" s="641"/>
      <c r="G661" s="254"/>
      <c r="H661" s="254"/>
      <c r="I661" s="265">
        <v>175000</v>
      </c>
      <c r="J661" s="254"/>
      <c r="K661" s="254"/>
      <c r="L661" s="254"/>
      <c r="M661" s="254"/>
      <c r="N661" s="265">
        <v>175000</v>
      </c>
      <c r="O661" s="236">
        <f t="shared" si="465"/>
        <v>100</v>
      </c>
      <c r="P661" s="265">
        <v>175000</v>
      </c>
      <c r="Q661" s="265"/>
      <c r="R661" s="265"/>
      <c r="S661" s="265"/>
      <c r="T661" s="265"/>
      <c r="U661" s="336">
        <f t="shared" si="455"/>
        <v>0</v>
      </c>
      <c r="V661" s="254"/>
    </row>
    <row r="662" spans="1:22" hidden="1" x14ac:dyDescent="0.25">
      <c r="A662" s="254"/>
      <c r="B662" s="635" t="s">
        <v>1891</v>
      </c>
      <c r="C662" s="639" t="s">
        <v>331</v>
      </c>
      <c r="D662" s="638"/>
      <c r="E662" s="642" t="s">
        <v>79</v>
      </c>
      <c r="F662" s="642"/>
      <c r="G662" s="254"/>
      <c r="H662" s="254"/>
      <c r="I662" s="263">
        <f t="shared" ref="I662" si="469">SUM(I663:I665)</f>
        <v>2400000</v>
      </c>
      <c r="J662" s="254"/>
      <c r="K662" s="254"/>
      <c r="L662" s="254"/>
      <c r="M662" s="254"/>
      <c r="N662" s="263">
        <f t="shared" ref="N662:T662" si="470">SUM(N663:N665)</f>
        <v>2400000</v>
      </c>
      <c r="O662" s="236">
        <f t="shared" si="465"/>
        <v>100</v>
      </c>
      <c r="P662" s="263">
        <f t="shared" si="470"/>
        <v>2400000</v>
      </c>
      <c r="Q662" s="263">
        <f t="shared" si="470"/>
        <v>0</v>
      </c>
      <c r="R662" s="263">
        <f t="shared" si="470"/>
        <v>0</v>
      </c>
      <c r="S662" s="263">
        <f t="shared" si="470"/>
        <v>0</v>
      </c>
      <c r="T662" s="263">
        <f t="shared" si="470"/>
        <v>0</v>
      </c>
      <c r="U662" s="336">
        <f t="shared" si="455"/>
        <v>0</v>
      </c>
      <c r="V662" s="254"/>
    </row>
    <row r="663" spans="1:22" ht="25.5" hidden="1" x14ac:dyDescent="0.25">
      <c r="A663" s="254"/>
      <c r="B663" s="320" t="s">
        <v>1891</v>
      </c>
      <c r="C663" s="320" t="s">
        <v>392</v>
      </c>
      <c r="D663" s="321"/>
      <c r="E663" s="641" t="s">
        <v>393</v>
      </c>
      <c r="F663" s="641"/>
      <c r="G663" s="254"/>
      <c r="H663" s="254"/>
      <c r="I663" s="265">
        <v>1950000</v>
      </c>
      <c r="J663" s="254"/>
      <c r="K663" s="254"/>
      <c r="L663" s="254"/>
      <c r="M663" s="254"/>
      <c r="N663" s="265">
        <v>1950000</v>
      </c>
      <c r="O663" s="236">
        <f t="shared" si="465"/>
        <v>100</v>
      </c>
      <c r="P663" s="265">
        <v>1950000</v>
      </c>
      <c r="Q663" s="265"/>
      <c r="R663" s="265"/>
      <c r="S663" s="265"/>
      <c r="T663" s="265"/>
      <c r="U663" s="336">
        <f t="shared" si="455"/>
        <v>0</v>
      </c>
      <c r="V663" s="254"/>
    </row>
    <row r="664" spans="1:22" ht="22.5" hidden="1" customHeight="1" x14ac:dyDescent="0.25">
      <c r="A664" s="254"/>
      <c r="B664" s="320" t="s">
        <v>1891</v>
      </c>
      <c r="C664" s="320" t="s">
        <v>428</v>
      </c>
      <c r="D664" s="321"/>
      <c r="E664" s="641" t="s">
        <v>429</v>
      </c>
      <c r="F664" s="641"/>
      <c r="G664" s="254"/>
      <c r="H664" s="254"/>
      <c r="I664" s="265">
        <v>450000</v>
      </c>
      <c r="J664" s="254"/>
      <c r="K664" s="254"/>
      <c r="L664" s="254"/>
      <c r="M664" s="254"/>
      <c r="N664" s="265">
        <v>450000</v>
      </c>
      <c r="O664" s="236">
        <f t="shared" si="465"/>
        <v>100</v>
      </c>
      <c r="P664" s="265">
        <v>450000</v>
      </c>
      <c r="Q664" s="265"/>
      <c r="R664" s="265"/>
      <c r="S664" s="265"/>
      <c r="T664" s="265"/>
      <c r="U664" s="336">
        <f t="shared" si="455"/>
        <v>0</v>
      </c>
      <c r="V664" s="254"/>
    </row>
    <row r="665" spans="1:22" ht="25.5" hidden="1" x14ac:dyDescent="0.25">
      <c r="A665" s="254"/>
      <c r="B665" s="320" t="s">
        <v>1891</v>
      </c>
      <c r="C665" s="320" t="s">
        <v>430</v>
      </c>
      <c r="D665" s="321"/>
      <c r="E665" s="641" t="s">
        <v>431</v>
      </c>
      <c r="F665" s="641"/>
      <c r="G665" s="254"/>
      <c r="H665" s="254"/>
      <c r="I665" s="265"/>
      <c r="J665" s="254"/>
      <c r="K665" s="254"/>
      <c r="L665" s="254"/>
      <c r="M665" s="254"/>
      <c r="N665" s="265"/>
      <c r="O665" s="236" t="e">
        <f t="shared" si="465"/>
        <v>#DIV/0!</v>
      </c>
      <c r="P665" s="265"/>
      <c r="Q665" s="265"/>
      <c r="R665" s="265"/>
      <c r="S665" s="265"/>
      <c r="T665" s="265"/>
      <c r="U665" s="336">
        <f t="shared" si="455"/>
        <v>0</v>
      </c>
      <c r="V665" s="254"/>
    </row>
    <row r="666" spans="1:22" ht="13.5" hidden="1" customHeight="1" x14ac:dyDescent="0.25">
      <c r="A666" s="254"/>
      <c r="B666" s="635" t="s">
        <v>1891</v>
      </c>
      <c r="C666" s="635" t="s">
        <v>363</v>
      </c>
      <c r="D666" s="634"/>
      <c r="E666" s="646" t="s">
        <v>66</v>
      </c>
      <c r="F666" s="646"/>
      <c r="G666" s="254"/>
      <c r="H666" s="254"/>
      <c r="I666" s="305">
        <f>I667+I672</f>
        <v>39965000</v>
      </c>
      <c r="J666" s="254"/>
      <c r="K666" s="254"/>
      <c r="L666" s="254"/>
      <c r="M666" s="254"/>
      <c r="N666" s="305">
        <f>N667+N672</f>
        <v>39381500</v>
      </c>
      <c r="O666" s="236">
        <f t="shared" si="465"/>
        <v>98.539972475916429</v>
      </c>
      <c r="P666" s="305">
        <f t="shared" ref="P666:T666" si="471">P667+P672</f>
        <v>39381500</v>
      </c>
      <c r="Q666" s="305">
        <f t="shared" si="471"/>
        <v>0</v>
      </c>
      <c r="R666" s="305">
        <f t="shared" si="471"/>
        <v>0</v>
      </c>
      <c r="S666" s="305">
        <f t="shared" si="471"/>
        <v>0</v>
      </c>
      <c r="T666" s="305">
        <f t="shared" si="471"/>
        <v>0</v>
      </c>
      <c r="U666" s="336">
        <f t="shared" si="455"/>
        <v>583500</v>
      </c>
      <c r="V666" s="254"/>
    </row>
    <row r="667" spans="1:22" ht="24" hidden="1" customHeight="1" x14ac:dyDescent="0.25">
      <c r="A667" s="254"/>
      <c r="B667" s="635" t="s">
        <v>1891</v>
      </c>
      <c r="C667" s="639" t="s">
        <v>438</v>
      </c>
      <c r="D667" s="638"/>
      <c r="E667" s="642" t="s">
        <v>439</v>
      </c>
      <c r="F667" s="642"/>
      <c r="G667" s="254"/>
      <c r="H667" s="254"/>
      <c r="I667" s="309">
        <f>SUM(I668:I671)</f>
        <v>0</v>
      </c>
      <c r="J667" s="254"/>
      <c r="K667" s="254"/>
      <c r="L667" s="254"/>
      <c r="M667" s="254"/>
      <c r="N667" s="309">
        <f>SUM(N668:N671)</f>
        <v>0</v>
      </c>
      <c r="O667" s="236" t="e">
        <f t="shared" si="465"/>
        <v>#DIV/0!</v>
      </c>
      <c r="P667" s="309">
        <f t="shared" ref="P667:T667" si="472">SUM(P668:P671)</f>
        <v>0</v>
      </c>
      <c r="Q667" s="309">
        <f t="shared" si="472"/>
        <v>0</v>
      </c>
      <c r="R667" s="309">
        <f t="shared" si="472"/>
        <v>0</v>
      </c>
      <c r="S667" s="309">
        <f t="shared" si="472"/>
        <v>0</v>
      </c>
      <c r="T667" s="309">
        <f t="shared" si="472"/>
        <v>0</v>
      </c>
      <c r="U667" s="336">
        <f t="shared" si="455"/>
        <v>0</v>
      </c>
      <c r="V667" s="254"/>
    </row>
    <row r="668" spans="1:22" ht="25.5" hidden="1" x14ac:dyDescent="0.25">
      <c r="A668" s="254"/>
      <c r="B668" s="320" t="s">
        <v>1891</v>
      </c>
      <c r="C668" s="650" t="s">
        <v>440</v>
      </c>
      <c r="D668" s="651"/>
      <c r="E668" s="641" t="s">
        <v>441</v>
      </c>
      <c r="F668" s="641"/>
      <c r="G668" s="254"/>
      <c r="H668" s="254"/>
      <c r="I668" s="302"/>
      <c r="J668" s="254"/>
      <c r="K668" s="254"/>
      <c r="L668" s="254"/>
      <c r="M668" s="254"/>
      <c r="N668" s="302"/>
      <c r="O668" s="236" t="e">
        <f t="shared" si="465"/>
        <v>#DIV/0!</v>
      </c>
      <c r="P668" s="302"/>
      <c r="Q668" s="302"/>
      <c r="R668" s="302"/>
      <c r="S668" s="302"/>
      <c r="T668" s="302"/>
      <c r="U668" s="336">
        <f t="shared" si="455"/>
        <v>0</v>
      </c>
      <c r="V668" s="254"/>
    </row>
    <row r="669" spans="1:22" ht="25.5" hidden="1" x14ac:dyDescent="0.25">
      <c r="A669" s="254"/>
      <c r="B669" s="320" t="s">
        <v>1891</v>
      </c>
      <c r="C669" s="650" t="s">
        <v>442</v>
      </c>
      <c r="D669" s="651"/>
      <c r="E669" s="641" t="s">
        <v>443</v>
      </c>
      <c r="F669" s="641"/>
      <c r="G669" s="254"/>
      <c r="H669" s="254"/>
      <c r="I669" s="302"/>
      <c r="J669" s="254"/>
      <c r="K669" s="254"/>
      <c r="L669" s="254"/>
      <c r="M669" s="254"/>
      <c r="N669" s="302"/>
      <c r="O669" s="236" t="e">
        <f t="shared" si="465"/>
        <v>#DIV/0!</v>
      </c>
      <c r="P669" s="302"/>
      <c r="Q669" s="302"/>
      <c r="R669" s="302"/>
      <c r="S669" s="302"/>
      <c r="T669" s="302"/>
      <c r="U669" s="336">
        <f t="shared" si="455"/>
        <v>0</v>
      </c>
      <c r="V669" s="254"/>
    </row>
    <row r="670" spans="1:22" ht="25.5" hidden="1" x14ac:dyDescent="0.25">
      <c r="A670" s="254"/>
      <c r="B670" s="320" t="s">
        <v>1891</v>
      </c>
      <c r="C670" s="650" t="s">
        <v>444</v>
      </c>
      <c r="D670" s="651"/>
      <c r="E670" s="641" t="s">
        <v>445</v>
      </c>
      <c r="F670" s="641"/>
      <c r="G670" s="254"/>
      <c r="H670" s="254"/>
      <c r="I670" s="302"/>
      <c r="J670" s="254"/>
      <c r="K670" s="254"/>
      <c r="L670" s="254"/>
      <c r="M670" s="254"/>
      <c r="N670" s="302"/>
      <c r="O670" s="236" t="e">
        <f t="shared" si="465"/>
        <v>#DIV/0!</v>
      </c>
      <c r="P670" s="302"/>
      <c r="Q670" s="302"/>
      <c r="R670" s="302"/>
      <c r="S670" s="302"/>
      <c r="T670" s="302"/>
      <c r="U670" s="336">
        <f t="shared" si="455"/>
        <v>0</v>
      </c>
      <c r="V670" s="254"/>
    </row>
    <row r="671" spans="1:22" ht="25.5" hidden="1" x14ac:dyDescent="0.25">
      <c r="A671" s="254"/>
      <c r="B671" s="320" t="s">
        <v>1891</v>
      </c>
      <c r="C671" s="650" t="s">
        <v>902</v>
      </c>
      <c r="D671" s="651"/>
      <c r="E671" s="641" t="s">
        <v>903</v>
      </c>
      <c r="F671" s="641"/>
      <c r="G671" s="254"/>
      <c r="H671" s="254"/>
      <c r="I671" s="302">
        <v>0</v>
      </c>
      <c r="J671" s="254"/>
      <c r="K671" s="254"/>
      <c r="L671" s="254"/>
      <c r="M671" s="254"/>
      <c r="N671" s="302">
        <v>0</v>
      </c>
      <c r="O671" s="236" t="e">
        <f t="shared" si="465"/>
        <v>#DIV/0!</v>
      </c>
      <c r="P671" s="302">
        <v>0</v>
      </c>
      <c r="Q671" s="302">
        <v>0</v>
      </c>
      <c r="R671" s="302">
        <v>0</v>
      </c>
      <c r="S671" s="302">
        <v>0</v>
      </c>
      <c r="T671" s="302">
        <v>0</v>
      </c>
      <c r="U671" s="336">
        <f t="shared" si="455"/>
        <v>0</v>
      </c>
      <c r="V671" s="254"/>
    </row>
    <row r="672" spans="1:22" hidden="1" x14ac:dyDescent="0.25">
      <c r="A672" s="254"/>
      <c r="B672" s="635" t="s">
        <v>1891</v>
      </c>
      <c r="C672" s="639" t="s">
        <v>856</v>
      </c>
      <c r="D672" s="638"/>
      <c r="E672" s="642" t="s">
        <v>906</v>
      </c>
      <c r="F672" s="642"/>
      <c r="G672" s="254"/>
      <c r="H672" s="254"/>
      <c r="I672" s="309">
        <f>SUM(I673:I674)</f>
        <v>39965000</v>
      </c>
      <c r="J672" s="254"/>
      <c r="K672" s="254"/>
      <c r="L672" s="254"/>
      <c r="M672" s="254"/>
      <c r="N672" s="309">
        <f>SUM(N673:N674)</f>
        <v>39381500</v>
      </c>
      <c r="O672" s="236">
        <f t="shared" si="465"/>
        <v>98.539972475916429</v>
      </c>
      <c r="P672" s="309">
        <f t="shared" ref="P672:T672" si="473">SUM(P673:P674)</f>
        <v>39381500</v>
      </c>
      <c r="Q672" s="309">
        <f t="shared" si="473"/>
        <v>0</v>
      </c>
      <c r="R672" s="309">
        <f t="shared" si="473"/>
        <v>0</v>
      </c>
      <c r="S672" s="309">
        <f t="shared" si="473"/>
        <v>0</v>
      </c>
      <c r="T672" s="309">
        <f t="shared" si="473"/>
        <v>0</v>
      </c>
      <c r="U672" s="336">
        <f t="shared" si="455"/>
        <v>583500</v>
      </c>
      <c r="V672" s="254"/>
    </row>
    <row r="673" spans="1:22" hidden="1" x14ac:dyDescent="0.25">
      <c r="A673" s="254"/>
      <c r="B673" s="320" t="s">
        <v>1891</v>
      </c>
      <c r="C673" s="650" t="s">
        <v>1887</v>
      </c>
      <c r="D673" s="651"/>
      <c r="E673" s="641" t="s">
        <v>1881</v>
      </c>
      <c r="F673" s="641"/>
      <c r="G673" s="254"/>
      <c r="H673" s="254"/>
      <c r="I673" s="302">
        <v>10255000</v>
      </c>
      <c r="J673" s="254"/>
      <c r="K673" s="254"/>
      <c r="L673" s="254"/>
      <c r="M673" s="254"/>
      <c r="N673" s="302">
        <v>10219000</v>
      </c>
      <c r="O673" s="236">
        <f t="shared" si="465"/>
        <v>99.64895173086299</v>
      </c>
      <c r="P673" s="302">
        <f>N673</f>
        <v>10219000</v>
      </c>
      <c r="Q673" s="302"/>
      <c r="R673" s="302"/>
      <c r="S673" s="302"/>
      <c r="T673" s="302"/>
      <c r="U673" s="336">
        <f t="shared" si="455"/>
        <v>36000</v>
      </c>
      <c r="V673" s="254"/>
    </row>
    <row r="674" spans="1:22" hidden="1" x14ac:dyDescent="0.25">
      <c r="A674" s="254"/>
      <c r="B674" s="320" t="s">
        <v>1891</v>
      </c>
      <c r="C674" s="650" t="s">
        <v>858</v>
      </c>
      <c r="D674" s="321"/>
      <c r="E674" s="322" t="s">
        <v>906</v>
      </c>
      <c r="F674" s="322"/>
      <c r="G674" s="254"/>
      <c r="H674" s="254"/>
      <c r="I674" s="265">
        <v>29710000</v>
      </c>
      <c r="J674" s="254"/>
      <c r="K674" s="254"/>
      <c r="L674" s="254"/>
      <c r="M674" s="254"/>
      <c r="N674" s="265">
        <v>29162500</v>
      </c>
      <c r="O674" s="236"/>
      <c r="P674" s="265">
        <f>N674</f>
        <v>29162500</v>
      </c>
      <c r="Q674" s="265"/>
      <c r="R674" s="265"/>
      <c r="S674" s="265"/>
      <c r="T674" s="265"/>
      <c r="U674" s="336">
        <f t="shared" si="455"/>
        <v>547500</v>
      </c>
      <c r="V674" s="254"/>
    </row>
    <row r="675" spans="1:22" hidden="1" x14ac:dyDescent="0.25">
      <c r="A675" s="254"/>
      <c r="B675" s="320"/>
      <c r="C675" s="320"/>
      <c r="D675" s="321"/>
      <c r="E675" s="322"/>
      <c r="F675" s="322"/>
      <c r="G675" s="254"/>
      <c r="H675" s="254"/>
      <c r="I675" s="265"/>
      <c r="J675" s="254"/>
      <c r="K675" s="254"/>
      <c r="L675" s="254"/>
      <c r="M675" s="254"/>
      <c r="N675" s="265"/>
      <c r="O675" s="236"/>
      <c r="P675" s="265"/>
      <c r="Q675" s="265"/>
      <c r="R675" s="265"/>
      <c r="S675" s="265"/>
      <c r="T675" s="265"/>
      <c r="U675" s="336">
        <f t="shared" si="455"/>
        <v>0</v>
      </c>
      <c r="V675" s="254"/>
    </row>
    <row r="676" spans="1:22" ht="31.5" customHeight="1" x14ac:dyDescent="0.25">
      <c r="A676" s="254"/>
      <c r="B676" s="635" t="s">
        <v>1892</v>
      </c>
      <c r="C676" s="644"/>
      <c r="D676" s="634"/>
      <c r="E676" s="646" t="s">
        <v>1893</v>
      </c>
      <c r="F676" s="646" t="s">
        <v>1957</v>
      </c>
      <c r="G676" s="254"/>
      <c r="H676" s="254"/>
      <c r="I676" s="258">
        <f t="shared" ref="I676" si="474">I677</f>
        <v>59505000</v>
      </c>
      <c r="J676" s="254"/>
      <c r="K676" s="254"/>
      <c r="L676" s="254"/>
      <c r="M676" s="254"/>
      <c r="N676" s="258">
        <f t="shared" ref="N676:T676" si="475">N677</f>
        <v>56375440</v>
      </c>
      <c r="O676" s="236">
        <f t="shared" ref="O676:O689" si="476">N676/I676*100</f>
        <v>94.740677254012269</v>
      </c>
      <c r="P676" s="258">
        <f t="shared" si="475"/>
        <v>56375440</v>
      </c>
      <c r="Q676" s="258">
        <f t="shared" si="475"/>
        <v>0</v>
      </c>
      <c r="R676" s="258">
        <f t="shared" si="475"/>
        <v>0</v>
      </c>
      <c r="S676" s="258">
        <f t="shared" si="475"/>
        <v>0</v>
      </c>
      <c r="T676" s="258">
        <f t="shared" si="475"/>
        <v>0</v>
      </c>
      <c r="U676" s="336">
        <f t="shared" si="455"/>
        <v>3129560</v>
      </c>
      <c r="V676" s="254"/>
    </row>
    <row r="677" spans="1:22" hidden="1" x14ac:dyDescent="0.25">
      <c r="A677" s="254"/>
      <c r="B677" s="635" t="s">
        <v>1892</v>
      </c>
      <c r="C677" s="635" t="s">
        <v>320</v>
      </c>
      <c r="D677" s="634"/>
      <c r="E677" s="646" t="s">
        <v>65</v>
      </c>
      <c r="F677" s="646"/>
      <c r="G677" s="254"/>
      <c r="H677" s="254"/>
      <c r="I677" s="258">
        <f>I678+I687+I683</f>
        <v>59505000</v>
      </c>
      <c r="J677" s="254"/>
      <c r="K677" s="254"/>
      <c r="L677" s="254"/>
      <c r="M677" s="254"/>
      <c r="N677" s="258">
        <f>N678+N687+N683</f>
        <v>56375440</v>
      </c>
      <c r="O677" s="236">
        <f t="shared" si="476"/>
        <v>94.740677254012269</v>
      </c>
      <c r="P677" s="258">
        <f t="shared" ref="P677:T677" si="477">P678+P687+P683</f>
        <v>56375440</v>
      </c>
      <c r="Q677" s="258">
        <f t="shared" si="477"/>
        <v>0</v>
      </c>
      <c r="R677" s="258">
        <f t="shared" si="477"/>
        <v>0</v>
      </c>
      <c r="S677" s="258">
        <f t="shared" si="477"/>
        <v>0</v>
      </c>
      <c r="T677" s="258">
        <f t="shared" si="477"/>
        <v>0</v>
      </c>
      <c r="U677" s="336">
        <f t="shared" si="455"/>
        <v>3129560</v>
      </c>
      <c r="V677" s="254"/>
    </row>
    <row r="678" spans="1:22" hidden="1" x14ac:dyDescent="0.25">
      <c r="A678" s="254"/>
      <c r="B678" s="635" t="s">
        <v>1892</v>
      </c>
      <c r="C678" s="639" t="s">
        <v>321</v>
      </c>
      <c r="D678" s="638"/>
      <c r="E678" s="642" t="s">
        <v>322</v>
      </c>
      <c r="F678" s="642"/>
      <c r="G678" s="254"/>
      <c r="H678" s="254"/>
      <c r="I678" s="263">
        <f>SUM(I679:I682)</f>
        <v>7309000</v>
      </c>
      <c r="J678" s="254"/>
      <c r="K678" s="254"/>
      <c r="L678" s="254"/>
      <c r="M678" s="254"/>
      <c r="N678" s="263">
        <f>SUM(N679:N682)</f>
        <v>7179000</v>
      </c>
      <c r="O678" s="236">
        <f t="shared" si="476"/>
        <v>98.221370912573533</v>
      </c>
      <c r="P678" s="263">
        <f t="shared" ref="P678:T678" si="478">SUM(P679:P682)</f>
        <v>7179000</v>
      </c>
      <c r="Q678" s="263">
        <f t="shared" si="478"/>
        <v>0</v>
      </c>
      <c r="R678" s="263">
        <f t="shared" si="478"/>
        <v>0</v>
      </c>
      <c r="S678" s="263">
        <f t="shared" si="478"/>
        <v>0</v>
      </c>
      <c r="T678" s="263">
        <f t="shared" si="478"/>
        <v>0</v>
      </c>
      <c r="U678" s="336">
        <f t="shared" si="455"/>
        <v>130000</v>
      </c>
      <c r="V678" s="254"/>
    </row>
    <row r="679" spans="1:22" hidden="1" x14ac:dyDescent="0.25">
      <c r="A679" s="254"/>
      <c r="B679" s="320" t="s">
        <v>1892</v>
      </c>
      <c r="C679" s="320" t="s">
        <v>323</v>
      </c>
      <c r="D679" s="321"/>
      <c r="E679" s="641" t="s">
        <v>324</v>
      </c>
      <c r="F679" s="641"/>
      <c r="G679" s="254"/>
      <c r="H679" s="254"/>
      <c r="I679" s="265">
        <v>100000</v>
      </c>
      <c r="J679" s="254"/>
      <c r="K679" s="254"/>
      <c r="L679" s="254"/>
      <c r="M679" s="254"/>
      <c r="N679" s="265">
        <v>100000</v>
      </c>
      <c r="O679" s="236">
        <f t="shared" si="476"/>
        <v>100</v>
      </c>
      <c r="P679" s="265">
        <v>100000</v>
      </c>
      <c r="Q679" s="265"/>
      <c r="R679" s="265"/>
      <c r="S679" s="265"/>
      <c r="T679" s="265"/>
      <c r="U679" s="336">
        <f t="shared" si="455"/>
        <v>0</v>
      </c>
      <c r="V679" s="254"/>
    </row>
    <row r="680" spans="1:22" hidden="1" x14ac:dyDescent="0.25">
      <c r="A680" s="254"/>
      <c r="B680" s="320" t="s">
        <v>1892</v>
      </c>
      <c r="C680" s="320" t="s">
        <v>327</v>
      </c>
      <c r="D680" s="321"/>
      <c r="E680" s="641" t="s">
        <v>328</v>
      </c>
      <c r="F680" s="641"/>
      <c r="G680" s="254"/>
      <c r="H680" s="254"/>
      <c r="I680" s="265">
        <v>159000</v>
      </c>
      <c r="J680" s="254"/>
      <c r="K680" s="254"/>
      <c r="L680" s="254"/>
      <c r="M680" s="254"/>
      <c r="N680" s="265">
        <v>104000</v>
      </c>
      <c r="O680" s="236">
        <f t="shared" si="476"/>
        <v>65.408805031446533</v>
      </c>
      <c r="P680" s="265">
        <f>N680</f>
        <v>104000</v>
      </c>
      <c r="Q680" s="265"/>
      <c r="R680" s="265"/>
      <c r="S680" s="265"/>
      <c r="T680" s="265"/>
      <c r="U680" s="336">
        <f t="shared" si="455"/>
        <v>55000</v>
      </c>
      <c r="V680" s="254"/>
    </row>
    <row r="681" spans="1:22" ht="17.25" hidden="1" customHeight="1" x14ac:dyDescent="0.25">
      <c r="A681" s="254"/>
      <c r="B681" s="320" t="s">
        <v>1892</v>
      </c>
      <c r="C681" s="320" t="s">
        <v>329</v>
      </c>
      <c r="D681" s="321"/>
      <c r="E681" s="641" t="s">
        <v>330</v>
      </c>
      <c r="F681" s="641"/>
      <c r="G681" s="254"/>
      <c r="H681" s="254"/>
      <c r="I681" s="265">
        <v>6600000</v>
      </c>
      <c r="J681" s="254"/>
      <c r="K681" s="254"/>
      <c r="L681" s="254"/>
      <c r="M681" s="254"/>
      <c r="N681" s="265">
        <v>6600000</v>
      </c>
      <c r="O681" s="236">
        <f t="shared" si="476"/>
        <v>100</v>
      </c>
      <c r="P681" s="265">
        <v>6600000</v>
      </c>
      <c r="Q681" s="265"/>
      <c r="R681" s="265"/>
      <c r="S681" s="265"/>
      <c r="T681" s="265"/>
      <c r="U681" s="336">
        <f t="shared" si="455"/>
        <v>0</v>
      </c>
      <c r="V681" s="254"/>
    </row>
    <row r="682" spans="1:22" ht="15.75" hidden="1" customHeight="1" x14ac:dyDescent="0.25">
      <c r="A682" s="254"/>
      <c r="B682" s="320" t="s">
        <v>1892</v>
      </c>
      <c r="C682" s="320" t="s">
        <v>329</v>
      </c>
      <c r="D682" s="321"/>
      <c r="E682" s="641" t="s">
        <v>1894</v>
      </c>
      <c r="F682" s="641"/>
      <c r="G682" s="254"/>
      <c r="H682" s="254"/>
      <c r="I682" s="265">
        <v>450000</v>
      </c>
      <c r="J682" s="254"/>
      <c r="K682" s="254"/>
      <c r="L682" s="254"/>
      <c r="M682" s="254"/>
      <c r="N682" s="265">
        <v>375000</v>
      </c>
      <c r="O682" s="236">
        <f t="shared" si="476"/>
        <v>83.333333333333343</v>
      </c>
      <c r="P682" s="265">
        <f>N682</f>
        <v>375000</v>
      </c>
      <c r="Q682" s="265"/>
      <c r="R682" s="265"/>
      <c r="S682" s="265"/>
      <c r="T682" s="265"/>
      <c r="U682" s="336">
        <f t="shared" si="455"/>
        <v>75000</v>
      </c>
      <c r="V682" s="254"/>
    </row>
    <row r="683" spans="1:22" hidden="1" x14ac:dyDescent="0.25">
      <c r="A683" s="254"/>
      <c r="B683" s="635" t="s">
        <v>1892</v>
      </c>
      <c r="C683" s="639" t="s">
        <v>331</v>
      </c>
      <c r="D683" s="638"/>
      <c r="E683" s="642" t="s">
        <v>79</v>
      </c>
      <c r="F683" s="642"/>
      <c r="G683" s="254"/>
      <c r="H683" s="254"/>
      <c r="I683" s="263">
        <f t="shared" ref="I683" si="479">SUM(I684:I686)</f>
        <v>11900000</v>
      </c>
      <c r="J683" s="254"/>
      <c r="K683" s="254"/>
      <c r="L683" s="254"/>
      <c r="M683" s="254"/>
      <c r="N683" s="263">
        <f t="shared" ref="N683:T683" si="480">SUM(N684:N686)</f>
        <v>11900000</v>
      </c>
      <c r="O683" s="236">
        <f t="shared" si="476"/>
        <v>100</v>
      </c>
      <c r="P683" s="263">
        <f t="shared" si="480"/>
        <v>11900000</v>
      </c>
      <c r="Q683" s="263">
        <f t="shared" si="480"/>
        <v>0</v>
      </c>
      <c r="R683" s="263">
        <f t="shared" si="480"/>
        <v>0</v>
      </c>
      <c r="S683" s="263">
        <f t="shared" si="480"/>
        <v>0</v>
      </c>
      <c r="T683" s="263">
        <f t="shared" si="480"/>
        <v>0</v>
      </c>
      <c r="U683" s="336">
        <f t="shared" si="455"/>
        <v>0</v>
      </c>
      <c r="V683" s="254"/>
    </row>
    <row r="684" spans="1:22" ht="25.5" hidden="1" x14ac:dyDescent="0.25">
      <c r="A684" s="254"/>
      <c r="B684" s="320" t="s">
        <v>1892</v>
      </c>
      <c r="C684" s="320" t="s">
        <v>392</v>
      </c>
      <c r="D684" s="321"/>
      <c r="E684" s="641" t="s">
        <v>393</v>
      </c>
      <c r="F684" s="641"/>
      <c r="G684" s="254"/>
      <c r="H684" s="254"/>
      <c r="I684" s="265">
        <v>650000</v>
      </c>
      <c r="J684" s="254"/>
      <c r="K684" s="254"/>
      <c r="L684" s="254"/>
      <c r="M684" s="254"/>
      <c r="N684" s="265">
        <v>650000</v>
      </c>
      <c r="O684" s="236">
        <f t="shared" si="476"/>
        <v>100</v>
      </c>
      <c r="P684" s="265">
        <v>650000</v>
      </c>
      <c r="Q684" s="265"/>
      <c r="R684" s="265"/>
      <c r="S684" s="265"/>
      <c r="T684" s="265"/>
      <c r="U684" s="336">
        <f t="shared" si="455"/>
        <v>0</v>
      </c>
      <c r="V684" s="254"/>
    </row>
    <row r="685" spans="1:22" ht="25.5" hidden="1" x14ac:dyDescent="0.25">
      <c r="A685" s="254"/>
      <c r="B685" s="320" t="s">
        <v>1892</v>
      </c>
      <c r="C685" s="320" t="s">
        <v>428</v>
      </c>
      <c r="D685" s="321"/>
      <c r="E685" s="641" t="s">
        <v>429</v>
      </c>
      <c r="F685" s="641"/>
      <c r="G685" s="254"/>
      <c r="H685" s="254"/>
      <c r="I685" s="265">
        <v>6750000</v>
      </c>
      <c r="J685" s="254"/>
      <c r="K685" s="254"/>
      <c r="L685" s="254"/>
      <c r="M685" s="254"/>
      <c r="N685" s="265">
        <v>6750000</v>
      </c>
      <c r="O685" s="236">
        <f t="shared" si="476"/>
        <v>100</v>
      </c>
      <c r="P685" s="265">
        <v>6750000</v>
      </c>
      <c r="Q685" s="265"/>
      <c r="R685" s="265"/>
      <c r="S685" s="265"/>
      <c r="T685" s="265"/>
      <c r="U685" s="336">
        <f t="shared" si="455"/>
        <v>0</v>
      </c>
      <c r="V685" s="254"/>
    </row>
    <row r="686" spans="1:22" ht="25.5" hidden="1" x14ac:dyDescent="0.25">
      <c r="A686" s="254"/>
      <c r="B686" s="320" t="s">
        <v>1892</v>
      </c>
      <c r="C686" s="320" t="s">
        <v>430</v>
      </c>
      <c r="D686" s="321"/>
      <c r="E686" s="641" t="s">
        <v>431</v>
      </c>
      <c r="F686" s="641"/>
      <c r="G686" s="254"/>
      <c r="H686" s="254"/>
      <c r="I686" s="265">
        <v>4500000</v>
      </c>
      <c r="J686" s="254"/>
      <c r="K686" s="254"/>
      <c r="L686" s="254"/>
      <c r="M686" s="254"/>
      <c r="N686" s="265">
        <v>4500000</v>
      </c>
      <c r="O686" s="236">
        <f t="shared" si="476"/>
        <v>100</v>
      </c>
      <c r="P686" s="265">
        <v>4500000</v>
      </c>
      <c r="Q686" s="265"/>
      <c r="R686" s="265"/>
      <c r="S686" s="265"/>
      <c r="T686" s="265"/>
      <c r="U686" s="336">
        <f t="shared" si="455"/>
        <v>0</v>
      </c>
      <c r="V686" s="254"/>
    </row>
    <row r="687" spans="1:22" ht="25.5" hidden="1" x14ac:dyDescent="0.25">
      <c r="A687" s="659"/>
      <c r="B687" s="635" t="s">
        <v>1892</v>
      </c>
      <c r="C687" s="639" t="s">
        <v>412</v>
      </c>
      <c r="D687" s="634"/>
      <c r="E687" s="642" t="s">
        <v>413</v>
      </c>
      <c r="F687" s="642"/>
      <c r="G687" s="254"/>
      <c r="H687" s="254"/>
      <c r="I687" s="258">
        <f>I688+I689</f>
        <v>40296000</v>
      </c>
      <c r="J687" s="254"/>
      <c r="K687" s="254"/>
      <c r="L687" s="254"/>
      <c r="M687" s="254"/>
      <c r="N687" s="258">
        <f>N688+N689</f>
        <v>37296440</v>
      </c>
      <c r="O687" s="236">
        <f t="shared" si="476"/>
        <v>92.556184236648804</v>
      </c>
      <c r="P687" s="258">
        <f t="shared" ref="P687:T687" si="481">P688+P689</f>
        <v>37296440</v>
      </c>
      <c r="Q687" s="258">
        <f t="shared" si="481"/>
        <v>0</v>
      </c>
      <c r="R687" s="258">
        <f t="shared" si="481"/>
        <v>0</v>
      </c>
      <c r="S687" s="258">
        <f t="shared" si="481"/>
        <v>0</v>
      </c>
      <c r="T687" s="258">
        <f t="shared" si="481"/>
        <v>0</v>
      </c>
      <c r="U687" s="336">
        <f t="shared" si="455"/>
        <v>2999560</v>
      </c>
      <c r="V687" s="254"/>
    </row>
    <row r="688" spans="1:22" ht="26.25" hidden="1" customHeight="1" x14ac:dyDescent="0.25">
      <c r="A688" s="254"/>
      <c r="B688" s="320" t="s">
        <v>1892</v>
      </c>
      <c r="C688" s="320" t="s">
        <v>510</v>
      </c>
      <c r="D688" s="321"/>
      <c r="E688" s="641" t="s">
        <v>1895</v>
      </c>
      <c r="F688" s="641"/>
      <c r="G688" s="254"/>
      <c r="H688" s="254"/>
      <c r="I688" s="265">
        <v>8321000</v>
      </c>
      <c r="J688" s="254"/>
      <c r="K688" s="254"/>
      <c r="L688" s="254"/>
      <c r="M688" s="254"/>
      <c r="N688" s="265">
        <v>8321000</v>
      </c>
      <c r="O688" s="236">
        <f t="shared" si="476"/>
        <v>100</v>
      </c>
      <c r="P688" s="265">
        <v>8321000</v>
      </c>
      <c r="Q688" s="265"/>
      <c r="R688" s="265"/>
      <c r="S688" s="265"/>
      <c r="T688" s="265"/>
      <c r="U688" s="336">
        <f t="shared" si="455"/>
        <v>0</v>
      </c>
      <c r="V688" s="254"/>
    </row>
    <row r="689" spans="1:22" ht="26.25" hidden="1" customHeight="1" x14ac:dyDescent="0.25">
      <c r="A689" s="254"/>
      <c r="B689" s="320" t="s">
        <v>1892</v>
      </c>
      <c r="C689" s="320" t="s">
        <v>510</v>
      </c>
      <c r="D689" s="321"/>
      <c r="E689" s="641" t="s">
        <v>1896</v>
      </c>
      <c r="F689" s="641"/>
      <c r="G689" s="254"/>
      <c r="H689" s="254"/>
      <c r="I689" s="265">
        <v>31975000</v>
      </c>
      <c r="J689" s="254"/>
      <c r="K689" s="254"/>
      <c r="L689" s="254"/>
      <c r="M689" s="254"/>
      <c r="N689" s="265">
        <v>28975440</v>
      </c>
      <c r="O689" s="236">
        <f t="shared" si="476"/>
        <v>90.619046129788899</v>
      </c>
      <c r="P689" s="265">
        <f>N689</f>
        <v>28975440</v>
      </c>
      <c r="Q689" s="265"/>
      <c r="R689" s="265"/>
      <c r="S689" s="265"/>
      <c r="T689" s="265"/>
      <c r="U689" s="336">
        <f t="shared" si="455"/>
        <v>2999560</v>
      </c>
      <c r="V689" s="254"/>
    </row>
    <row r="690" spans="1:22" hidden="1" x14ac:dyDescent="0.25">
      <c r="A690" s="254"/>
      <c r="B690" s="320"/>
      <c r="C690" s="320"/>
      <c r="D690" s="321"/>
      <c r="E690" s="322"/>
      <c r="F690" s="322"/>
      <c r="G690" s="254"/>
      <c r="H690" s="254"/>
      <c r="I690" s="265"/>
      <c r="J690" s="254"/>
      <c r="K690" s="254"/>
      <c r="L690" s="254"/>
      <c r="M690" s="254"/>
      <c r="N690" s="265"/>
      <c r="O690" s="236"/>
      <c r="P690" s="265"/>
      <c r="Q690" s="265"/>
      <c r="R690" s="265"/>
      <c r="S690" s="265"/>
      <c r="T690" s="265"/>
      <c r="U690" s="336">
        <f t="shared" si="455"/>
        <v>0</v>
      </c>
      <c r="V690" s="254"/>
    </row>
    <row r="691" spans="1:22" ht="26.25" customHeight="1" x14ac:dyDescent="0.25">
      <c r="A691" s="254"/>
      <c r="B691" s="635" t="s">
        <v>512</v>
      </c>
      <c r="C691" s="644"/>
      <c r="D691" s="634"/>
      <c r="E691" s="646" t="s">
        <v>1897</v>
      </c>
      <c r="F691" s="646" t="s">
        <v>1958</v>
      </c>
      <c r="G691" s="254"/>
      <c r="H691" s="254"/>
      <c r="I691" s="258">
        <f t="shared" ref="I691" si="482">I692</f>
        <v>2958400</v>
      </c>
      <c r="J691" s="254"/>
      <c r="K691" s="254"/>
      <c r="L691" s="254"/>
      <c r="M691" s="254"/>
      <c r="N691" s="258">
        <f t="shared" ref="N691:T691" si="483">N692</f>
        <v>2958000</v>
      </c>
      <c r="O691" s="236">
        <f t="shared" si="403"/>
        <v>99.986479177934015</v>
      </c>
      <c r="P691" s="258">
        <f t="shared" si="483"/>
        <v>2958000</v>
      </c>
      <c r="Q691" s="258">
        <f t="shared" si="483"/>
        <v>0</v>
      </c>
      <c r="R691" s="258">
        <f t="shared" si="483"/>
        <v>0</v>
      </c>
      <c r="S691" s="258">
        <f t="shared" si="483"/>
        <v>0</v>
      </c>
      <c r="T691" s="258">
        <f t="shared" si="483"/>
        <v>0</v>
      </c>
      <c r="U691" s="336">
        <f t="shared" si="455"/>
        <v>400</v>
      </c>
      <c r="V691" s="254"/>
    </row>
    <row r="692" spans="1:22" hidden="1" x14ac:dyDescent="0.25">
      <c r="A692" s="254"/>
      <c r="B692" s="635" t="s">
        <v>512</v>
      </c>
      <c r="C692" s="635" t="s">
        <v>320</v>
      </c>
      <c r="D692" s="634"/>
      <c r="E692" s="646" t="s">
        <v>65</v>
      </c>
      <c r="F692" s="646"/>
      <c r="G692" s="254"/>
      <c r="H692" s="254"/>
      <c r="I692" s="258">
        <f>I693+I701+I697</f>
        <v>2958400</v>
      </c>
      <c r="J692" s="254"/>
      <c r="K692" s="254"/>
      <c r="L692" s="254"/>
      <c r="M692" s="254"/>
      <c r="N692" s="258">
        <f>N693+N701+N697</f>
        <v>2958000</v>
      </c>
      <c r="O692" s="236">
        <f t="shared" si="403"/>
        <v>99.986479177934015</v>
      </c>
      <c r="P692" s="258">
        <f t="shared" ref="P692:T692" si="484">P693+P701+P697</f>
        <v>2958000</v>
      </c>
      <c r="Q692" s="258">
        <f t="shared" si="484"/>
        <v>0</v>
      </c>
      <c r="R692" s="258">
        <f t="shared" si="484"/>
        <v>0</v>
      </c>
      <c r="S692" s="258">
        <f t="shared" si="484"/>
        <v>0</v>
      </c>
      <c r="T692" s="258">
        <f t="shared" si="484"/>
        <v>0</v>
      </c>
      <c r="U692" s="336">
        <f t="shared" si="455"/>
        <v>400</v>
      </c>
      <c r="V692" s="254"/>
    </row>
    <row r="693" spans="1:22" hidden="1" x14ac:dyDescent="0.25">
      <c r="A693" s="254"/>
      <c r="B693" s="639" t="s">
        <v>512</v>
      </c>
      <c r="C693" s="639" t="s">
        <v>321</v>
      </c>
      <c r="D693" s="638"/>
      <c r="E693" s="642" t="s">
        <v>322</v>
      </c>
      <c r="F693" s="642"/>
      <c r="G693" s="254"/>
      <c r="H693" s="254"/>
      <c r="I693" s="263">
        <f t="shared" ref="I693" si="485">SUM(I694:I696)</f>
        <v>2058400</v>
      </c>
      <c r="J693" s="254"/>
      <c r="K693" s="254"/>
      <c r="L693" s="254"/>
      <c r="M693" s="254"/>
      <c r="N693" s="263">
        <f t="shared" ref="N693:T693" si="486">SUM(N694:N696)</f>
        <v>2058000</v>
      </c>
      <c r="O693" s="236">
        <f t="shared" si="403"/>
        <v>99.980567431014379</v>
      </c>
      <c r="P693" s="263">
        <f t="shared" si="486"/>
        <v>2058000</v>
      </c>
      <c r="Q693" s="263">
        <f t="shared" si="486"/>
        <v>0</v>
      </c>
      <c r="R693" s="263">
        <f t="shared" si="486"/>
        <v>0</v>
      </c>
      <c r="S693" s="263">
        <f t="shared" si="486"/>
        <v>0</v>
      </c>
      <c r="T693" s="263">
        <f t="shared" si="486"/>
        <v>0</v>
      </c>
      <c r="U693" s="336">
        <f t="shared" si="455"/>
        <v>400</v>
      </c>
      <c r="V693" s="254"/>
    </row>
    <row r="694" spans="1:22" hidden="1" x14ac:dyDescent="0.25">
      <c r="A694" s="254"/>
      <c r="B694" s="320" t="s">
        <v>512</v>
      </c>
      <c r="C694" s="320" t="s">
        <v>323</v>
      </c>
      <c r="D694" s="321"/>
      <c r="E694" s="641" t="s">
        <v>324</v>
      </c>
      <c r="F694" s="641"/>
      <c r="G694" s="254"/>
      <c r="H694" s="254"/>
      <c r="I694" s="265">
        <v>0</v>
      </c>
      <c r="J694" s="254"/>
      <c r="K694" s="254"/>
      <c r="L694" s="254"/>
      <c r="M694" s="254"/>
      <c r="N694" s="265">
        <v>0</v>
      </c>
      <c r="O694" s="236" t="e">
        <f t="shared" si="403"/>
        <v>#DIV/0!</v>
      </c>
      <c r="P694" s="265">
        <v>0</v>
      </c>
      <c r="Q694" s="265">
        <v>0</v>
      </c>
      <c r="R694" s="265">
        <v>0</v>
      </c>
      <c r="S694" s="265">
        <v>0</v>
      </c>
      <c r="T694" s="265">
        <v>0</v>
      </c>
      <c r="U694" s="336">
        <f t="shared" si="455"/>
        <v>0</v>
      </c>
      <c r="V694" s="254"/>
    </row>
    <row r="695" spans="1:22" hidden="1" x14ac:dyDescent="0.25">
      <c r="A695" s="254"/>
      <c r="B695" s="320" t="s">
        <v>512</v>
      </c>
      <c r="C695" s="320" t="s">
        <v>327</v>
      </c>
      <c r="D695" s="321"/>
      <c r="E695" s="641" t="s">
        <v>328</v>
      </c>
      <c r="F695" s="641"/>
      <c r="G695" s="254"/>
      <c r="H695" s="254"/>
      <c r="I695" s="265">
        <v>58400</v>
      </c>
      <c r="J695" s="254"/>
      <c r="K695" s="254"/>
      <c r="L695" s="254"/>
      <c r="M695" s="254"/>
      <c r="N695" s="265">
        <v>58000</v>
      </c>
      <c r="O695" s="236">
        <f t="shared" si="403"/>
        <v>99.315068493150676</v>
      </c>
      <c r="P695" s="265">
        <f>N695</f>
        <v>58000</v>
      </c>
      <c r="Q695" s="265"/>
      <c r="R695" s="265"/>
      <c r="S695" s="265"/>
      <c r="T695" s="265"/>
      <c r="U695" s="336">
        <f t="shared" si="455"/>
        <v>400</v>
      </c>
      <c r="V695" s="254"/>
    </row>
    <row r="696" spans="1:22" hidden="1" x14ac:dyDescent="0.25">
      <c r="A696" s="254"/>
      <c r="B696" s="320" t="s">
        <v>512</v>
      </c>
      <c r="C696" s="320" t="s">
        <v>329</v>
      </c>
      <c r="D696" s="321"/>
      <c r="E696" s="641" t="s">
        <v>330</v>
      </c>
      <c r="F696" s="641"/>
      <c r="G696" s="254"/>
      <c r="H696" s="254"/>
      <c r="I696" s="265">
        <v>2000000</v>
      </c>
      <c r="J696" s="254"/>
      <c r="K696" s="254"/>
      <c r="L696" s="254"/>
      <c r="M696" s="254"/>
      <c r="N696" s="265">
        <v>2000000</v>
      </c>
      <c r="O696" s="236">
        <f t="shared" ref="O696:O775" si="487">N696/I696*100</f>
        <v>100</v>
      </c>
      <c r="P696" s="265">
        <v>2000000</v>
      </c>
      <c r="Q696" s="265"/>
      <c r="R696" s="265"/>
      <c r="S696" s="265"/>
      <c r="T696" s="265"/>
      <c r="U696" s="336">
        <f t="shared" si="455"/>
        <v>0</v>
      </c>
      <c r="V696" s="254"/>
    </row>
    <row r="697" spans="1:22" ht="13.5" hidden="1" customHeight="1" x14ac:dyDescent="0.25">
      <c r="A697" s="254"/>
      <c r="B697" s="635" t="s">
        <v>1892</v>
      </c>
      <c r="C697" s="639" t="s">
        <v>331</v>
      </c>
      <c r="D697" s="638"/>
      <c r="E697" s="642" t="s">
        <v>79</v>
      </c>
      <c r="F697" s="642"/>
      <c r="G697" s="254"/>
      <c r="H697" s="254"/>
      <c r="I697" s="263">
        <f t="shared" ref="I697" si="488">SUM(I698:I700)</f>
        <v>900000</v>
      </c>
      <c r="J697" s="254"/>
      <c r="K697" s="254"/>
      <c r="L697" s="254"/>
      <c r="M697" s="254"/>
      <c r="N697" s="263">
        <f t="shared" ref="N697:T697" si="489">SUM(N698:N700)</f>
        <v>900000</v>
      </c>
      <c r="O697" s="236">
        <f t="shared" si="487"/>
        <v>100</v>
      </c>
      <c r="P697" s="263">
        <f t="shared" si="489"/>
        <v>900000</v>
      </c>
      <c r="Q697" s="263">
        <f t="shared" si="489"/>
        <v>0</v>
      </c>
      <c r="R697" s="263">
        <f t="shared" si="489"/>
        <v>0</v>
      </c>
      <c r="S697" s="263">
        <f t="shared" si="489"/>
        <v>0</v>
      </c>
      <c r="T697" s="263">
        <f t="shared" si="489"/>
        <v>0</v>
      </c>
      <c r="U697" s="336">
        <f t="shared" si="455"/>
        <v>0</v>
      </c>
      <c r="V697" s="254"/>
    </row>
    <row r="698" spans="1:22" ht="25.5" hidden="1" x14ac:dyDescent="0.25">
      <c r="A698" s="254"/>
      <c r="B698" s="320" t="s">
        <v>1892</v>
      </c>
      <c r="C698" s="320" t="s">
        <v>392</v>
      </c>
      <c r="D698" s="321"/>
      <c r="E698" s="641" t="s">
        <v>393</v>
      </c>
      <c r="F698" s="641"/>
      <c r="G698" s="254"/>
      <c r="H698" s="254"/>
      <c r="I698" s="265">
        <v>0</v>
      </c>
      <c r="J698" s="254"/>
      <c r="K698" s="254"/>
      <c r="L698" s="254"/>
      <c r="M698" s="254"/>
      <c r="N698" s="265">
        <v>0</v>
      </c>
      <c r="O698" s="236" t="e">
        <f t="shared" si="487"/>
        <v>#DIV/0!</v>
      </c>
      <c r="P698" s="265">
        <v>0</v>
      </c>
      <c r="Q698" s="265">
        <v>0</v>
      </c>
      <c r="R698" s="265">
        <v>0</v>
      </c>
      <c r="S698" s="265">
        <v>0</v>
      </c>
      <c r="T698" s="265">
        <v>0</v>
      </c>
      <c r="U698" s="336">
        <f t="shared" si="455"/>
        <v>0</v>
      </c>
      <c r="V698" s="254"/>
    </row>
    <row r="699" spans="1:22" ht="28.5" hidden="1" customHeight="1" x14ac:dyDescent="0.25">
      <c r="A699" s="254"/>
      <c r="B699" s="320" t="s">
        <v>1892</v>
      </c>
      <c r="C699" s="320" t="s">
        <v>428</v>
      </c>
      <c r="D699" s="321"/>
      <c r="E699" s="641" t="s">
        <v>429</v>
      </c>
      <c r="F699" s="641"/>
      <c r="G699" s="254"/>
      <c r="H699" s="254"/>
      <c r="I699" s="265">
        <v>900000</v>
      </c>
      <c r="J699" s="254"/>
      <c r="K699" s="254"/>
      <c r="L699" s="254"/>
      <c r="M699" s="254"/>
      <c r="N699" s="265">
        <v>900000</v>
      </c>
      <c r="O699" s="236">
        <f t="shared" si="487"/>
        <v>100</v>
      </c>
      <c r="P699" s="265">
        <v>900000</v>
      </c>
      <c r="Q699" s="265"/>
      <c r="R699" s="265"/>
      <c r="S699" s="265"/>
      <c r="T699" s="265"/>
      <c r="U699" s="336">
        <f t="shared" ref="U699:U762" si="490">I699-N699</f>
        <v>0</v>
      </c>
      <c r="V699" s="254"/>
    </row>
    <row r="700" spans="1:22" ht="25.5" hidden="1" x14ac:dyDescent="0.25">
      <c r="A700" s="254"/>
      <c r="B700" s="320" t="s">
        <v>1892</v>
      </c>
      <c r="C700" s="320" t="s">
        <v>430</v>
      </c>
      <c r="D700" s="321"/>
      <c r="E700" s="641" t="s">
        <v>431</v>
      </c>
      <c r="F700" s="641"/>
      <c r="G700" s="254"/>
      <c r="H700" s="254"/>
      <c r="I700" s="265">
        <v>0</v>
      </c>
      <c r="J700" s="254"/>
      <c r="K700" s="254"/>
      <c r="L700" s="254"/>
      <c r="M700" s="254"/>
      <c r="N700" s="265">
        <v>0</v>
      </c>
      <c r="O700" s="236" t="e">
        <f t="shared" si="487"/>
        <v>#DIV/0!</v>
      </c>
      <c r="P700" s="265">
        <v>0</v>
      </c>
      <c r="Q700" s="265">
        <v>0</v>
      </c>
      <c r="R700" s="265">
        <v>0</v>
      </c>
      <c r="S700" s="265">
        <v>0</v>
      </c>
      <c r="T700" s="265">
        <v>0</v>
      </c>
      <c r="U700" s="336">
        <f t="shared" si="490"/>
        <v>0</v>
      </c>
      <c r="V700" s="254"/>
    </row>
    <row r="701" spans="1:22" ht="25.5" hidden="1" x14ac:dyDescent="0.25">
      <c r="A701" s="659"/>
      <c r="B701" s="639" t="s">
        <v>512</v>
      </c>
      <c r="C701" s="639" t="s">
        <v>412</v>
      </c>
      <c r="D701" s="634"/>
      <c r="E701" s="642" t="s">
        <v>413</v>
      </c>
      <c r="F701" s="642"/>
      <c r="G701" s="254"/>
      <c r="H701" s="254"/>
      <c r="I701" s="258">
        <f t="shared" ref="I701" si="491">I702</f>
        <v>0</v>
      </c>
      <c r="J701" s="254"/>
      <c r="K701" s="254"/>
      <c r="L701" s="254"/>
      <c r="M701" s="254"/>
      <c r="N701" s="258">
        <f t="shared" ref="N701:T701" si="492">N702</f>
        <v>0</v>
      </c>
      <c r="O701" s="236" t="e">
        <f t="shared" si="487"/>
        <v>#DIV/0!</v>
      </c>
      <c r="P701" s="258">
        <f t="shared" si="492"/>
        <v>0</v>
      </c>
      <c r="Q701" s="258">
        <f t="shared" si="492"/>
        <v>0</v>
      </c>
      <c r="R701" s="258">
        <f t="shared" si="492"/>
        <v>0</v>
      </c>
      <c r="S701" s="258">
        <f t="shared" si="492"/>
        <v>0</v>
      </c>
      <c r="T701" s="258">
        <f t="shared" si="492"/>
        <v>0</v>
      </c>
      <c r="U701" s="336">
        <f t="shared" si="490"/>
        <v>0</v>
      </c>
      <c r="V701" s="254"/>
    </row>
    <row r="702" spans="1:22" ht="24" hidden="1" customHeight="1" x14ac:dyDescent="0.25">
      <c r="A702" s="254"/>
      <c r="B702" s="320" t="s">
        <v>512</v>
      </c>
      <c r="C702" s="320" t="s">
        <v>510</v>
      </c>
      <c r="D702" s="321"/>
      <c r="E702" s="641" t="s">
        <v>511</v>
      </c>
      <c r="F702" s="641"/>
      <c r="G702" s="254"/>
      <c r="H702" s="254"/>
      <c r="I702" s="265"/>
      <c r="J702" s="254"/>
      <c r="K702" s="254"/>
      <c r="L702" s="254"/>
      <c r="M702" s="254"/>
      <c r="N702" s="265"/>
      <c r="O702" s="236" t="e">
        <f t="shared" si="487"/>
        <v>#DIV/0!</v>
      </c>
      <c r="P702" s="265"/>
      <c r="Q702" s="265"/>
      <c r="R702" s="265"/>
      <c r="S702" s="265"/>
      <c r="T702" s="265"/>
      <c r="U702" s="336">
        <f t="shared" si="490"/>
        <v>0</v>
      </c>
      <c r="V702" s="254"/>
    </row>
    <row r="703" spans="1:22" hidden="1" x14ac:dyDescent="0.25">
      <c r="A703" s="254"/>
      <c r="B703" s="320"/>
      <c r="C703" s="320"/>
      <c r="D703" s="321"/>
      <c r="E703" s="322"/>
      <c r="F703" s="322"/>
      <c r="G703" s="254"/>
      <c r="H703" s="254"/>
      <c r="I703" s="265"/>
      <c r="J703" s="254"/>
      <c r="K703" s="254"/>
      <c r="L703" s="254"/>
      <c r="M703" s="254"/>
      <c r="N703" s="265"/>
      <c r="O703" s="236"/>
      <c r="P703" s="265"/>
      <c r="Q703" s="265"/>
      <c r="R703" s="265"/>
      <c r="S703" s="265"/>
      <c r="T703" s="265"/>
      <c r="U703" s="336">
        <f t="shared" si="490"/>
        <v>0</v>
      </c>
      <c r="V703" s="254"/>
    </row>
    <row r="704" spans="1:22" x14ac:dyDescent="0.25">
      <c r="A704" s="254"/>
      <c r="B704" s="635" t="s">
        <v>513</v>
      </c>
      <c r="C704" s="644"/>
      <c r="D704" s="636" t="s">
        <v>113</v>
      </c>
      <c r="E704" s="634"/>
      <c r="F704" s="634"/>
      <c r="G704" s="254"/>
      <c r="H704" s="254"/>
      <c r="I704" s="258">
        <f t="shared" ref="I704:I705" si="493">I705</f>
        <v>0</v>
      </c>
      <c r="J704" s="254"/>
      <c r="K704" s="254"/>
      <c r="L704" s="254"/>
      <c r="M704" s="254"/>
      <c r="N704" s="258">
        <f t="shared" ref="N704:T705" si="494">N705</f>
        <v>0</v>
      </c>
      <c r="O704" s="236" t="e">
        <f t="shared" si="487"/>
        <v>#DIV/0!</v>
      </c>
      <c r="P704" s="258">
        <f t="shared" si="494"/>
        <v>0</v>
      </c>
      <c r="Q704" s="258">
        <f t="shared" si="494"/>
        <v>0</v>
      </c>
      <c r="R704" s="258">
        <f t="shared" si="494"/>
        <v>0</v>
      </c>
      <c r="S704" s="258">
        <f t="shared" si="494"/>
        <v>0</v>
      </c>
      <c r="T704" s="258">
        <f t="shared" si="494"/>
        <v>0</v>
      </c>
      <c r="U704" s="336">
        <f t="shared" si="490"/>
        <v>0</v>
      </c>
      <c r="V704" s="254"/>
    </row>
    <row r="705" spans="1:22" ht="22.5" hidden="1" x14ac:dyDescent="0.25">
      <c r="A705" s="254"/>
      <c r="B705" s="635" t="s">
        <v>514</v>
      </c>
      <c r="C705" s="644"/>
      <c r="D705" s="634"/>
      <c r="E705" s="646" t="s">
        <v>515</v>
      </c>
      <c r="F705" s="646"/>
      <c r="G705" s="254"/>
      <c r="H705" s="254"/>
      <c r="I705" s="258">
        <f t="shared" si="493"/>
        <v>0</v>
      </c>
      <c r="J705" s="254"/>
      <c r="K705" s="254"/>
      <c r="L705" s="254"/>
      <c r="M705" s="254"/>
      <c r="N705" s="258">
        <f t="shared" si="494"/>
        <v>0</v>
      </c>
      <c r="O705" s="236" t="e">
        <f t="shared" si="487"/>
        <v>#DIV/0!</v>
      </c>
      <c r="P705" s="258">
        <f t="shared" si="494"/>
        <v>0</v>
      </c>
      <c r="Q705" s="258">
        <f t="shared" si="494"/>
        <v>0</v>
      </c>
      <c r="R705" s="258">
        <f t="shared" si="494"/>
        <v>0</v>
      </c>
      <c r="S705" s="258">
        <f t="shared" si="494"/>
        <v>0</v>
      </c>
      <c r="T705" s="258">
        <f t="shared" si="494"/>
        <v>0</v>
      </c>
      <c r="U705" s="336">
        <f t="shared" si="490"/>
        <v>0</v>
      </c>
      <c r="V705" s="254"/>
    </row>
    <row r="706" spans="1:22" hidden="1" x14ac:dyDescent="0.25">
      <c r="A706" s="254"/>
      <c r="B706" s="635" t="s">
        <v>514</v>
      </c>
      <c r="C706" s="635" t="s">
        <v>320</v>
      </c>
      <c r="D706" s="634"/>
      <c r="E706" s="646" t="s">
        <v>65</v>
      </c>
      <c r="F706" s="646"/>
      <c r="G706" s="254"/>
      <c r="H706" s="254"/>
      <c r="I706" s="258">
        <f t="shared" ref="I706" si="495">I707+I710+I713</f>
        <v>0</v>
      </c>
      <c r="J706" s="254"/>
      <c r="K706" s="254"/>
      <c r="L706" s="254"/>
      <c r="M706" s="254"/>
      <c r="N706" s="258">
        <f t="shared" ref="N706:T706" si="496">N707+N710+N713</f>
        <v>0</v>
      </c>
      <c r="O706" s="236" t="e">
        <f t="shared" si="487"/>
        <v>#DIV/0!</v>
      </c>
      <c r="P706" s="258">
        <f t="shared" si="496"/>
        <v>0</v>
      </c>
      <c r="Q706" s="258">
        <f t="shared" si="496"/>
        <v>0</v>
      </c>
      <c r="R706" s="258">
        <f t="shared" si="496"/>
        <v>0</v>
      </c>
      <c r="S706" s="258">
        <f t="shared" si="496"/>
        <v>0</v>
      </c>
      <c r="T706" s="258">
        <f t="shared" si="496"/>
        <v>0</v>
      </c>
      <c r="U706" s="336">
        <f t="shared" si="490"/>
        <v>0</v>
      </c>
      <c r="V706" s="254"/>
    </row>
    <row r="707" spans="1:22" hidden="1" x14ac:dyDescent="0.25">
      <c r="A707" s="254"/>
      <c r="B707" s="639" t="s">
        <v>514</v>
      </c>
      <c r="C707" s="639" t="s">
        <v>321</v>
      </c>
      <c r="D707" s="638"/>
      <c r="E707" s="642" t="s">
        <v>322</v>
      </c>
      <c r="F707" s="642"/>
      <c r="G707" s="254"/>
      <c r="H707" s="254"/>
      <c r="I707" s="263">
        <f t="shared" ref="I707" si="497">SUM(I708:I709)</f>
        <v>0</v>
      </c>
      <c r="J707" s="254"/>
      <c r="K707" s="254"/>
      <c r="L707" s="254"/>
      <c r="M707" s="254"/>
      <c r="N707" s="263">
        <f t="shared" ref="N707:T707" si="498">SUM(N708:N709)</f>
        <v>0</v>
      </c>
      <c r="O707" s="236" t="e">
        <f t="shared" si="487"/>
        <v>#DIV/0!</v>
      </c>
      <c r="P707" s="263">
        <f t="shared" si="498"/>
        <v>0</v>
      </c>
      <c r="Q707" s="263">
        <f t="shared" si="498"/>
        <v>0</v>
      </c>
      <c r="R707" s="263">
        <f t="shared" si="498"/>
        <v>0</v>
      </c>
      <c r="S707" s="263">
        <f t="shared" si="498"/>
        <v>0</v>
      </c>
      <c r="T707" s="263">
        <f t="shared" si="498"/>
        <v>0</v>
      </c>
      <c r="U707" s="336">
        <f t="shared" si="490"/>
        <v>0</v>
      </c>
      <c r="V707" s="254"/>
    </row>
    <row r="708" spans="1:22" hidden="1" x14ac:dyDescent="0.25">
      <c r="A708" s="254"/>
      <c r="B708" s="320" t="s">
        <v>514</v>
      </c>
      <c r="C708" s="320" t="s">
        <v>327</v>
      </c>
      <c r="D708" s="321"/>
      <c r="E708" s="641" t="s">
        <v>328</v>
      </c>
      <c r="F708" s="641"/>
      <c r="G708" s="254"/>
      <c r="H708" s="254"/>
      <c r="I708" s="265">
        <v>0</v>
      </c>
      <c r="J708" s="254"/>
      <c r="K708" s="254"/>
      <c r="L708" s="254"/>
      <c r="M708" s="254"/>
      <c r="N708" s="265">
        <v>0</v>
      </c>
      <c r="O708" s="236" t="e">
        <f t="shared" si="487"/>
        <v>#DIV/0!</v>
      </c>
      <c r="P708" s="265">
        <v>0</v>
      </c>
      <c r="Q708" s="265">
        <v>0</v>
      </c>
      <c r="R708" s="265">
        <v>0</v>
      </c>
      <c r="S708" s="265">
        <v>0</v>
      </c>
      <c r="T708" s="265">
        <v>0</v>
      </c>
      <c r="U708" s="336">
        <f t="shared" si="490"/>
        <v>0</v>
      </c>
      <c r="V708" s="254"/>
    </row>
    <row r="709" spans="1:22" hidden="1" x14ac:dyDescent="0.25">
      <c r="A709" s="254"/>
      <c r="B709" s="320" t="s">
        <v>514</v>
      </c>
      <c r="C709" s="320" t="s">
        <v>329</v>
      </c>
      <c r="D709" s="321"/>
      <c r="E709" s="641" t="s">
        <v>330</v>
      </c>
      <c r="F709" s="641"/>
      <c r="G709" s="254"/>
      <c r="H709" s="254"/>
      <c r="I709" s="265">
        <v>0</v>
      </c>
      <c r="J709" s="254"/>
      <c r="K709" s="254"/>
      <c r="L709" s="254"/>
      <c r="M709" s="254"/>
      <c r="N709" s="265">
        <v>0</v>
      </c>
      <c r="O709" s="236" t="e">
        <f t="shared" si="487"/>
        <v>#DIV/0!</v>
      </c>
      <c r="P709" s="265">
        <v>0</v>
      </c>
      <c r="Q709" s="265">
        <v>0</v>
      </c>
      <c r="R709" s="265">
        <v>0</v>
      </c>
      <c r="S709" s="265">
        <v>0</v>
      </c>
      <c r="T709" s="265">
        <v>0</v>
      </c>
      <c r="U709" s="336">
        <f t="shared" si="490"/>
        <v>0</v>
      </c>
      <c r="V709" s="254"/>
    </row>
    <row r="710" spans="1:22" hidden="1" x14ac:dyDescent="0.25">
      <c r="A710" s="254"/>
      <c r="B710" s="639" t="s">
        <v>514</v>
      </c>
      <c r="C710" s="639" t="s">
        <v>331</v>
      </c>
      <c r="D710" s="638"/>
      <c r="E710" s="642" t="s">
        <v>79</v>
      </c>
      <c r="F710" s="642"/>
      <c r="G710" s="254"/>
      <c r="H710" s="254"/>
      <c r="I710" s="263">
        <f t="shared" ref="I710" si="499">SUM(I711:I712)</f>
        <v>0</v>
      </c>
      <c r="J710" s="254"/>
      <c r="K710" s="254"/>
      <c r="L710" s="254"/>
      <c r="M710" s="254"/>
      <c r="N710" s="263">
        <f t="shared" ref="N710:T710" si="500">SUM(N711:N712)</f>
        <v>0</v>
      </c>
      <c r="O710" s="236" t="e">
        <f t="shared" si="487"/>
        <v>#DIV/0!</v>
      </c>
      <c r="P710" s="263">
        <f t="shared" si="500"/>
        <v>0</v>
      </c>
      <c r="Q710" s="263">
        <f t="shared" si="500"/>
        <v>0</v>
      </c>
      <c r="R710" s="263">
        <f t="shared" si="500"/>
        <v>0</v>
      </c>
      <c r="S710" s="263">
        <f t="shared" si="500"/>
        <v>0</v>
      </c>
      <c r="T710" s="263">
        <f t="shared" si="500"/>
        <v>0</v>
      </c>
      <c r="U710" s="336">
        <f t="shared" si="490"/>
        <v>0</v>
      </c>
      <c r="V710" s="254"/>
    </row>
    <row r="711" spans="1:22" ht="25.5" hidden="1" x14ac:dyDescent="0.25">
      <c r="A711" s="254"/>
      <c r="B711" s="320" t="s">
        <v>514</v>
      </c>
      <c r="C711" s="320" t="s">
        <v>428</v>
      </c>
      <c r="D711" s="321"/>
      <c r="E711" s="641" t="s">
        <v>429</v>
      </c>
      <c r="F711" s="641"/>
      <c r="G711" s="254"/>
      <c r="H711" s="254"/>
      <c r="I711" s="265">
        <v>0</v>
      </c>
      <c r="J711" s="254"/>
      <c r="K711" s="254"/>
      <c r="L711" s="254"/>
      <c r="M711" s="254"/>
      <c r="N711" s="265">
        <v>0</v>
      </c>
      <c r="O711" s="236" t="e">
        <f t="shared" si="487"/>
        <v>#DIV/0!</v>
      </c>
      <c r="P711" s="265">
        <v>0</v>
      </c>
      <c r="Q711" s="265">
        <v>0</v>
      </c>
      <c r="R711" s="265">
        <v>0</v>
      </c>
      <c r="S711" s="265">
        <v>0</v>
      </c>
      <c r="T711" s="265">
        <v>0</v>
      </c>
      <c r="U711" s="336">
        <f t="shared" si="490"/>
        <v>0</v>
      </c>
      <c r="V711" s="254"/>
    </row>
    <row r="712" spans="1:22" ht="25.5" hidden="1" x14ac:dyDescent="0.25">
      <c r="A712" s="254"/>
      <c r="B712" s="320" t="s">
        <v>514</v>
      </c>
      <c r="C712" s="320" t="s">
        <v>430</v>
      </c>
      <c r="D712" s="321"/>
      <c r="E712" s="641" t="s">
        <v>431</v>
      </c>
      <c r="F712" s="641"/>
      <c r="G712" s="254"/>
      <c r="H712" s="254"/>
      <c r="I712" s="265">
        <v>0</v>
      </c>
      <c r="J712" s="254"/>
      <c r="K712" s="254"/>
      <c r="L712" s="254"/>
      <c r="M712" s="254"/>
      <c r="N712" s="265">
        <v>0</v>
      </c>
      <c r="O712" s="236" t="e">
        <f t="shared" si="487"/>
        <v>#DIV/0!</v>
      </c>
      <c r="P712" s="265">
        <v>0</v>
      </c>
      <c r="Q712" s="265">
        <v>0</v>
      </c>
      <c r="R712" s="265">
        <v>0</v>
      </c>
      <c r="S712" s="265">
        <v>0</v>
      </c>
      <c r="T712" s="265">
        <v>0</v>
      </c>
      <c r="U712" s="336">
        <f t="shared" si="490"/>
        <v>0</v>
      </c>
      <c r="V712" s="254"/>
    </row>
    <row r="713" spans="1:22" ht="25.5" hidden="1" x14ac:dyDescent="0.25">
      <c r="A713" s="254"/>
      <c r="B713" s="639" t="s">
        <v>514</v>
      </c>
      <c r="C713" s="639" t="s">
        <v>412</v>
      </c>
      <c r="D713" s="638"/>
      <c r="E713" s="642" t="s">
        <v>413</v>
      </c>
      <c r="F713" s="642"/>
      <c r="G713" s="254"/>
      <c r="H713" s="254"/>
      <c r="I713" s="263">
        <f t="shared" ref="I713" si="501">SUM(I714:I714)</f>
        <v>0</v>
      </c>
      <c r="J713" s="254"/>
      <c r="K713" s="254"/>
      <c r="L713" s="254"/>
      <c r="M713" s="254"/>
      <c r="N713" s="263">
        <f t="shared" ref="N713:T713" si="502">SUM(N714:N714)</f>
        <v>0</v>
      </c>
      <c r="O713" s="236" t="e">
        <f t="shared" si="487"/>
        <v>#DIV/0!</v>
      </c>
      <c r="P713" s="263">
        <f t="shared" si="502"/>
        <v>0</v>
      </c>
      <c r="Q713" s="263">
        <f t="shared" si="502"/>
        <v>0</v>
      </c>
      <c r="R713" s="263">
        <f t="shared" si="502"/>
        <v>0</v>
      </c>
      <c r="S713" s="263">
        <f t="shared" si="502"/>
        <v>0</v>
      </c>
      <c r="T713" s="263">
        <f t="shared" si="502"/>
        <v>0</v>
      </c>
      <c r="U713" s="336">
        <f t="shared" si="490"/>
        <v>0</v>
      </c>
      <c r="V713" s="254"/>
    </row>
    <row r="714" spans="1:22" ht="25.5" hidden="1" x14ac:dyDescent="0.25">
      <c r="A714" s="254"/>
      <c r="B714" s="320" t="s">
        <v>514</v>
      </c>
      <c r="C714" s="320" t="s">
        <v>894</v>
      </c>
      <c r="D714" s="321"/>
      <c r="E714" s="641" t="s">
        <v>922</v>
      </c>
      <c r="F714" s="641"/>
      <c r="G714" s="254"/>
      <c r="H714" s="254"/>
      <c r="I714" s="265">
        <v>0</v>
      </c>
      <c r="J714" s="254"/>
      <c r="K714" s="254"/>
      <c r="L714" s="254"/>
      <c r="M714" s="254"/>
      <c r="N714" s="265">
        <v>0</v>
      </c>
      <c r="O714" s="236" t="e">
        <f t="shared" si="487"/>
        <v>#DIV/0!</v>
      </c>
      <c r="P714" s="265">
        <v>0</v>
      </c>
      <c r="Q714" s="265">
        <v>0</v>
      </c>
      <c r="R714" s="265">
        <v>0</v>
      </c>
      <c r="S714" s="265">
        <v>0</v>
      </c>
      <c r="T714" s="265">
        <v>0</v>
      </c>
      <c r="U714" s="336">
        <f t="shared" si="490"/>
        <v>0</v>
      </c>
      <c r="V714" s="254"/>
    </row>
    <row r="715" spans="1:22" x14ac:dyDescent="0.25">
      <c r="A715" s="254"/>
      <c r="B715" s="320"/>
      <c r="C715" s="320"/>
      <c r="D715" s="321"/>
      <c r="E715" s="322"/>
      <c r="F715" s="322"/>
      <c r="G715" s="254"/>
      <c r="H715" s="254"/>
      <c r="I715" s="265"/>
      <c r="J715" s="254"/>
      <c r="K715" s="254"/>
      <c r="L715" s="254"/>
      <c r="M715" s="254"/>
      <c r="N715" s="265"/>
      <c r="O715" s="236"/>
      <c r="P715" s="265"/>
      <c r="Q715" s="265"/>
      <c r="R715" s="265"/>
      <c r="S715" s="265"/>
      <c r="T715" s="265"/>
      <c r="U715" s="336">
        <f t="shared" si="490"/>
        <v>0</v>
      </c>
      <c r="V715" s="254"/>
    </row>
    <row r="716" spans="1:22" x14ac:dyDescent="0.25">
      <c r="A716" s="254"/>
      <c r="B716" s="635" t="s">
        <v>516</v>
      </c>
      <c r="C716" s="644"/>
      <c r="D716" s="636" t="s">
        <v>517</v>
      </c>
      <c r="E716" s="634"/>
      <c r="F716" s="634"/>
      <c r="G716" s="254"/>
      <c r="H716" s="254"/>
      <c r="I716" s="258">
        <f t="shared" ref="I716:I717" si="503">I717</f>
        <v>2890000</v>
      </c>
      <c r="J716" s="254"/>
      <c r="K716" s="254"/>
      <c r="L716" s="254"/>
      <c r="M716" s="254"/>
      <c r="N716" s="258">
        <f t="shared" ref="N716:T717" si="504">N717</f>
        <v>2890000</v>
      </c>
      <c r="O716" s="236">
        <f t="shared" si="487"/>
        <v>100</v>
      </c>
      <c r="P716" s="258">
        <f t="shared" si="504"/>
        <v>2890000</v>
      </c>
      <c r="Q716" s="258">
        <f t="shared" si="504"/>
        <v>0</v>
      </c>
      <c r="R716" s="258">
        <f t="shared" si="504"/>
        <v>0</v>
      </c>
      <c r="S716" s="258">
        <f t="shared" si="504"/>
        <v>0</v>
      </c>
      <c r="T716" s="258">
        <f t="shared" si="504"/>
        <v>0</v>
      </c>
      <c r="U716" s="336">
        <f t="shared" si="490"/>
        <v>0</v>
      </c>
      <c r="V716" s="254"/>
    </row>
    <row r="717" spans="1:22" ht="36" customHeight="1" x14ac:dyDescent="0.25">
      <c r="A717" s="254"/>
      <c r="B717" s="635" t="s">
        <v>923</v>
      </c>
      <c r="C717" s="644"/>
      <c r="D717" s="634"/>
      <c r="E717" s="646" t="s">
        <v>924</v>
      </c>
      <c r="F717" s="646" t="s">
        <v>1959</v>
      </c>
      <c r="G717" s="254"/>
      <c r="H717" s="254"/>
      <c r="I717" s="258">
        <f t="shared" si="503"/>
        <v>2890000</v>
      </c>
      <c r="J717" s="254"/>
      <c r="K717" s="254"/>
      <c r="L717" s="254"/>
      <c r="M717" s="254"/>
      <c r="N717" s="258">
        <f t="shared" si="504"/>
        <v>2890000</v>
      </c>
      <c r="O717" s="236">
        <f t="shared" si="487"/>
        <v>100</v>
      </c>
      <c r="P717" s="258">
        <f t="shared" si="504"/>
        <v>2890000</v>
      </c>
      <c r="Q717" s="258">
        <f t="shared" si="504"/>
        <v>0</v>
      </c>
      <c r="R717" s="258">
        <f t="shared" si="504"/>
        <v>0</v>
      </c>
      <c r="S717" s="258">
        <f t="shared" si="504"/>
        <v>0</v>
      </c>
      <c r="T717" s="258">
        <f t="shared" si="504"/>
        <v>0</v>
      </c>
      <c r="U717" s="336">
        <f t="shared" si="490"/>
        <v>0</v>
      </c>
      <c r="V717" s="254"/>
    </row>
    <row r="718" spans="1:22" ht="0.75" hidden="1" customHeight="1" x14ac:dyDescent="0.25">
      <c r="A718" s="254"/>
      <c r="B718" s="635" t="s">
        <v>923</v>
      </c>
      <c r="C718" s="635" t="s">
        <v>320</v>
      </c>
      <c r="D718" s="634"/>
      <c r="E718" s="636" t="s">
        <v>65</v>
      </c>
      <c r="F718" s="636"/>
      <c r="G718" s="254"/>
      <c r="H718" s="254"/>
      <c r="I718" s="258">
        <f t="shared" ref="I718" si="505">I719+I723</f>
        <v>2890000</v>
      </c>
      <c r="J718" s="254"/>
      <c r="K718" s="254"/>
      <c r="L718" s="254"/>
      <c r="M718" s="254"/>
      <c r="N718" s="258">
        <f t="shared" ref="N718:T718" si="506">N719+N723</f>
        <v>2890000</v>
      </c>
      <c r="O718" s="236">
        <f t="shared" si="487"/>
        <v>100</v>
      </c>
      <c r="P718" s="258">
        <f t="shared" si="506"/>
        <v>2890000</v>
      </c>
      <c r="Q718" s="258">
        <f t="shared" si="506"/>
        <v>0</v>
      </c>
      <c r="R718" s="258">
        <f t="shared" si="506"/>
        <v>0</v>
      </c>
      <c r="S718" s="258">
        <f t="shared" si="506"/>
        <v>0</v>
      </c>
      <c r="T718" s="258">
        <f t="shared" si="506"/>
        <v>0</v>
      </c>
      <c r="U718" s="336">
        <f t="shared" si="490"/>
        <v>0</v>
      </c>
      <c r="V718" s="254"/>
    </row>
    <row r="719" spans="1:22" hidden="1" x14ac:dyDescent="0.25">
      <c r="A719" s="254"/>
      <c r="B719" s="639" t="s">
        <v>923</v>
      </c>
      <c r="C719" s="639" t="s">
        <v>321</v>
      </c>
      <c r="D719" s="638"/>
      <c r="E719" s="642" t="s">
        <v>322</v>
      </c>
      <c r="F719" s="642"/>
      <c r="G719" s="254"/>
      <c r="H719" s="254"/>
      <c r="I719" s="263">
        <f t="shared" ref="I719" si="507">SUM(I720:I722)</f>
        <v>1465000</v>
      </c>
      <c r="J719" s="254"/>
      <c r="K719" s="254"/>
      <c r="L719" s="254"/>
      <c r="M719" s="254"/>
      <c r="N719" s="263">
        <f t="shared" ref="N719:T719" si="508">SUM(N720:N722)</f>
        <v>1465000</v>
      </c>
      <c r="O719" s="236">
        <f t="shared" si="487"/>
        <v>100</v>
      </c>
      <c r="P719" s="263">
        <f t="shared" si="508"/>
        <v>1465000</v>
      </c>
      <c r="Q719" s="263">
        <f t="shared" si="508"/>
        <v>0</v>
      </c>
      <c r="R719" s="263">
        <f t="shared" si="508"/>
        <v>0</v>
      </c>
      <c r="S719" s="263">
        <f t="shared" si="508"/>
        <v>0</v>
      </c>
      <c r="T719" s="263">
        <f t="shared" si="508"/>
        <v>0</v>
      </c>
      <c r="U719" s="336">
        <f t="shared" si="490"/>
        <v>0</v>
      </c>
      <c r="V719" s="254"/>
    </row>
    <row r="720" spans="1:22" hidden="1" x14ac:dyDescent="0.25">
      <c r="A720" s="254"/>
      <c r="B720" s="320" t="s">
        <v>923</v>
      </c>
      <c r="C720" s="320" t="s">
        <v>327</v>
      </c>
      <c r="D720" s="321"/>
      <c r="E720" s="641" t="s">
        <v>328</v>
      </c>
      <c r="F720" s="641"/>
      <c r="G720" s="254"/>
      <c r="H720" s="254"/>
      <c r="I720" s="265">
        <v>50000</v>
      </c>
      <c r="J720" s="254"/>
      <c r="K720" s="254"/>
      <c r="L720" s="254"/>
      <c r="M720" s="254"/>
      <c r="N720" s="265">
        <v>50000</v>
      </c>
      <c r="O720" s="236">
        <f t="shared" si="487"/>
        <v>100</v>
      </c>
      <c r="P720" s="265">
        <v>50000</v>
      </c>
      <c r="Q720" s="265"/>
      <c r="R720" s="265"/>
      <c r="S720" s="265"/>
      <c r="T720" s="265"/>
      <c r="U720" s="336">
        <f t="shared" si="490"/>
        <v>0</v>
      </c>
      <c r="V720" s="254"/>
    </row>
    <row r="721" spans="1:22" hidden="1" x14ac:dyDescent="0.25">
      <c r="A721" s="254"/>
      <c r="B721" s="320" t="s">
        <v>923</v>
      </c>
      <c r="C721" s="320" t="s">
        <v>329</v>
      </c>
      <c r="D721" s="321"/>
      <c r="E721" s="641" t="s">
        <v>330</v>
      </c>
      <c r="F721" s="641"/>
      <c r="G721" s="254"/>
      <c r="H721" s="254"/>
      <c r="I721" s="265">
        <v>1340000</v>
      </c>
      <c r="J721" s="254"/>
      <c r="K721" s="254"/>
      <c r="L721" s="254"/>
      <c r="M721" s="254"/>
      <c r="N721" s="265">
        <v>1340000</v>
      </c>
      <c r="O721" s="236">
        <f t="shared" si="487"/>
        <v>100</v>
      </c>
      <c r="P721" s="265">
        <v>1340000</v>
      </c>
      <c r="Q721" s="265"/>
      <c r="R721" s="265"/>
      <c r="S721" s="265"/>
      <c r="T721" s="265"/>
      <c r="U721" s="336">
        <f t="shared" si="490"/>
        <v>0</v>
      </c>
      <c r="V721" s="254"/>
    </row>
    <row r="722" spans="1:22" hidden="1" x14ac:dyDescent="0.25">
      <c r="A722" s="254"/>
      <c r="B722" s="320" t="s">
        <v>923</v>
      </c>
      <c r="C722" s="320" t="s">
        <v>866</v>
      </c>
      <c r="D722" s="321"/>
      <c r="E722" s="641" t="s">
        <v>867</v>
      </c>
      <c r="F722" s="641"/>
      <c r="G722" s="254"/>
      <c r="H722" s="254"/>
      <c r="I722" s="265">
        <v>75000</v>
      </c>
      <c r="J722" s="254"/>
      <c r="K722" s="254"/>
      <c r="L722" s="254"/>
      <c r="M722" s="254"/>
      <c r="N722" s="265">
        <v>75000</v>
      </c>
      <c r="O722" s="236">
        <f t="shared" si="487"/>
        <v>100</v>
      </c>
      <c r="P722" s="265">
        <v>75000</v>
      </c>
      <c r="Q722" s="265"/>
      <c r="R722" s="265"/>
      <c r="S722" s="265"/>
      <c r="T722" s="265"/>
      <c r="U722" s="336">
        <f t="shared" si="490"/>
        <v>0</v>
      </c>
      <c r="V722" s="254"/>
    </row>
    <row r="723" spans="1:22" hidden="1" x14ac:dyDescent="0.25">
      <c r="A723" s="254"/>
      <c r="B723" s="639" t="s">
        <v>923</v>
      </c>
      <c r="C723" s="639" t="s">
        <v>331</v>
      </c>
      <c r="D723" s="638"/>
      <c r="E723" s="642" t="s">
        <v>79</v>
      </c>
      <c r="F723" s="642"/>
      <c r="G723" s="254"/>
      <c r="H723" s="254"/>
      <c r="I723" s="263">
        <f t="shared" ref="I723" si="509">SUM(I724:I725)</f>
        <v>1425000</v>
      </c>
      <c r="J723" s="254"/>
      <c r="K723" s="254"/>
      <c r="L723" s="254"/>
      <c r="M723" s="254"/>
      <c r="N723" s="263">
        <f t="shared" ref="N723:T723" si="510">SUM(N724:N725)</f>
        <v>1425000</v>
      </c>
      <c r="O723" s="236">
        <f t="shared" si="487"/>
        <v>100</v>
      </c>
      <c r="P723" s="263">
        <f t="shared" si="510"/>
        <v>1425000</v>
      </c>
      <c r="Q723" s="263">
        <f t="shared" si="510"/>
        <v>0</v>
      </c>
      <c r="R723" s="263">
        <f t="shared" si="510"/>
        <v>0</v>
      </c>
      <c r="S723" s="263">
        <f t="shared" si="510"/>
        <v>0</v>
      </c>
      <c r="T723" s="263">
        <f t="shared" si="510"/>
        <v>0</v>
      </c>
      <c r="U723" s="336">
        <f t="shared" si="490"/>
        <v>0</v>
      </c>
      <c r="V723" s="254"/>
    </row>
    <row r="724" spans="1:22" ht="25.5" hidden="1" x14ac:dyDescent="0.25">
      <c r="A724" s="254"/>
      <c r="B724" s="320" t="s">
        <v>923</v>
      </c>
      <c r="C724" s="320" t="s">
        <v>428</v>
      </c>
      <c r="D724" s="321"/>
      <c r="E724" s="641" t="s">
        <v>429</v>
      </c>
      <c r="F724" s="641"/>
      <c r="G724" s="254"/>
      <c r="H724" s="254"/>
      <c r="I724" s="265">
        <v>450000</v>
      </c>
      <c r="J724" s="254"/>
      <c r="K724" s="254"/>
      <c r="L724" s="254"/>
      <c r="M724" s="254"/>
      <c r="N724" s="265">
        <v>450000</v>
      </c>
      <c r="O724" s="236">
        <f t="shared" si="487"/>
        <v>100</v>
      </c>
      <c r="P724" s="265">
        <v>450000</v>
      </c>
      <c r="Q724" s="265"/>
      <c r="R724" s="265"/>
      <c r="S724" s="265"/>
      <c r="T724" s="265"/>
      <c r="U724" s="336">
        <f t="shared" si="490"/>
        <v>0</v>
      </c>
      <c r="V724" s="254"/>
    </row>
    <row r="725" spans="1:22" ht="25.5" hidden="1" x14ac:dyDescent="0.25">
      <c r="A725" s="254"/>
      <c r="B725" s="320" t="s">
        <v>923</v>
      </c>
      <c r="C725" s="320" t="s">
        <v>430</v>
      </c>
      <c r="D725" s="321"/>
      <c r="E725" s="641" t="s">
        <v>431</v>
      </c>
      <c r="F725" s="641"/>
      <c r="G725" s="254"/>
      <c r="H725" s="254"/>
      <c r="I725" s="265">
        <v>975000</v>
      </c>
      <c r="J725" s="254"/>
      <c r="K725" s="254"/>
      <c r="L725" s="254"/>
      <c r="M725" s="254"/>
      <c r="N725" s="265">
        <v>975000</v>
      </c>
      <c r="O725" s="236">
        <f t="shared" si="487"/>
        <v>100</v>
      </c>
      <c r="P725" s="265">
        <v>975000</v>
      </c>
      <c r="Q725" s="265"/>
      <c r="R725" s="265"/>
      <c r="S725" s="265"/>
      <c r="T725" s="265"/>
      <c r="U725" s="336">
        <f t="shared" si="490"/>
        <v>0</v>
      </c>
      <c r="V725" s="254"/>
    </row>
    <row r="726" spans="1:22" hidden="1" x14ac:dyDescent="0.25">
      <c r="A726" s="254"/>
      <c r="B726" s="320"/>
      <c r="C726" s="320"/>
      <c r="D726" s="321"/>
      <c r="E726" s="322"/>
      <c r="F726" s="322"/>
      <c r="G726" s="254"/>
      <c r="H726" s="254"/>
      <c r="I726" s="265"/>
      <c r="J726" s="254"/>
      <c r="K726" s="254"/>
      <c r="L726" s="254"/>
      <c r="M726" s="254"/>
      <c r="N726" s="265"/>
      <c r="O726" s="236"/>
      <c r="P726" s="265"/>
      <c r="Q726" s="265"/>
      <c r="R726" s="265"/>
      <c r="S726" s="265"/>
      <c r="T726" s="265"/>
      <c r="U726" s="336">
        <f t="shared" si="490"/>
        <v>0</v>
      </c>
      <c r="V726" s="254"/>
    </row>
    <row r="727" spans="1:22" x14ac:dyDescent="0.25">
      <c r="A727" s="254"/>
      <c r="B727" s="635" t="s">
        <v>518</v>
      </c>
      <c r="C727" s="644"/>
      <c r="D727" s="636" t="s">
        <v>115</v>
      </c>
      <c r="E727" s="634"/>
      <c r="F727" s="634"/>
      <c r="G727" s="254"/>
      <c r="H727" s="254"/>
      <c r="I727" s="258">
        <f>I728+I741</f>
        <v>16850000</v>
      </c>
      <c r="J727" s="254"/>
      <c r="K727" s="254"/>
      <c r="L727" s="254"/>
      <c r="M727" s="254"/>
      <c r="N727" s="258">
        <f>N728+N741</f>
        <v>15830000</v>
      </c>
      <c r="O727" s="236">
        <f t="shared" si="487"/>
        <v>93.946587537091986</v>
      </c>
      <c r="P727" s="258">
        <f t="shared" ref="P727:T727" si="511">P728+P741</f>
        <v>15830000</v>
      </c>
      <c r="Q727" s="258">
        <f t="shared" si="511"/>
        <v>0</v>
      </c>
      <c r="R727" s="258">
        <f t="shared" si="511"/>
        <v>0</v>
      </c>
      <c r="S727" s="258">
        <f t="shared" si="511"/>
        <v>0</v>
      </c>
      <c r="T727" s="258">
        <f t="shared" si="511"/>
        <v>0</v>
      </c>
      <c r="U727" s="336">
        <f t="shared" si="490"/>
        <v>1020000</v>
      </c>
      <c r="V727" s="254"/>
    </row>
    <row r="728" spans="1:22" ht="36.75" customHeight="1" x14ac:dyDescent="0.25">
      <c r="A728" s="254"/>
      <c r="B728" s="635" t="s">
        <v>519</v>
      </c>
      <c r="C728" s="644"/>
      <c r="D728" s="634"/>
      <c r="E728" s="646" t="s">
        <v>520</v>
      </c>
      <c r="F728" s="646" t="s">
        <v>1960</v>
      </c>
      <c r="G728" s="254"/>
      <c r="H728" s="254"/>
      <c r="I728" s="258">
        <f t="shared" ref="I728" si="512">I729</f>
        <v>1820000</v>
      </c>
      <c r="J728" s="254"/>
      <c r="K728" s="254"/>
      <c r="L728" s="254"/>
      <c r="M728" s="254"/>
      <c r="N728" s="258">
        <f t="shared" ref="N728:T728" si="513">N729</f>
        <v>1820000</v>
      </c>
      <c r="O728" s="236">
        <f t="shared" si="487"/>
        <v>100</v>
      </c>
      <c r="P728" s="258">
        <f t="shared" si="513"/>
        <v>1820000</v>
      </c>
      <c r="Q728" s="258">
        <f t="shared" si="513"/>
        <v>0</v>
      </c>
      <c r="R728" s="258">
        <f t="shared" si="513"/>
        <v>0</v>
      </c>
      <c r="S728" s="258">
        <f t="shared" si="513"/>
        <v>0</v>
      </c>
      <c r="T728" s="258">
        <f t="shared" si="513"/>
        <v>0</v>
      </c>
      <c r="U728" s="336">
        <f t="shared" si="490"/>
        <v>0</v>
      </c>
      <c r="V728" s="254"/>
    </row>
    <row r="729" spans="1:22" hidden="1" x14ac:dyDescent="0.25">
      <c r="A729" s="254"/>
      <c r="B729" s="635" t="s">
        <v>519</v>
      </c>
      <c r="C729" s="635" t="s">
        <v>320</v>
      </c>
      <c r="D729" s="634"/>
      <c r="E729" s="636" t="s">
        <v>65</v>
      </c>
      <c r="F729" s="636"/>
      <c r="G729" s="254"/>
      <c r="H729" s="254"/>
      <c r="I729" s="258">
        <f t="shared" ref="I729" si="514">I730+I734+I737</f>
        <v>1820000</v>
      </c>
      <c r="J729" s="254"/>
      <c r="K729" s="254"/>
      <c r="L729" s="254"/>
      <c r="M729" s="254"/>
      <c r="N729" s="258">
        <f t="shared" ref="N729:T729" si="515">N730+N734+N737</f>
        <v>1820000</v>
      </c>
      <c r="O729" s="236">
        <f t="shared" si="487"/>
        <v>100</v>
      </c>
      <c r="P729" s="258">
        <f t="shared" si="515"/>
        <v>1820000</v>
      </c>
      <c r="Q729" s="258">
        <f t="shared" si="515"/>
        <v>0</v>
      </c>
      <c r="R729" s="258">
        <f t="shared" si="515"/>
        <v>0</v>
      </c>
      <c r="S729" s="258">
        <f t="shared" si="515"/>
        <v>0</v>
      </c>
      <c r="T729" s="258">
        <f t="shared" si="515"/>
        <v>0</v>
      </c>
      <c r="U729" s="336">
        <f t="shared" si="490"/>
        <v>0</v>
      </c>
      <c r="V729" s="254"/>
    </row>
    <row r="730" spans="1:22" hidden="1" x14ac:dyDescent="0.25">
      <c r="A730" s="254"/>
      <c r="B730" s="639" t="s">
        <v>519</v>
      </c>
      <c r="C730" s="639" t="s">
        <v>321</v>
      </c>
      <c r="D730" s="638"/>
      <c r="E730" s="642" t="s">
        <v>322</v>
      </c>
      <c r="F730" s="642"/>
      <c r="G730" s="254"/>
      <c r="H730" s="254"/>
      <c r="I730" s="263">
        <f t="shared" ref="I730" si="516">SUM(I731:I733)</f>
        <v>845000</v>
      </c>
      <c r="J730" s="254"/>
      <c r="K730" s="254"/>
      <c r="L730" s="254"/>
      <c r="M730" s="254"/>
      <c r="N730" s="263">
        <f t="shared" ref="N730:T730" si="517">SUM(N731:N733)</f>
        <v>845000</v>
      </c>
      <c r="O730" s="236">
        <f t="shared" si="487"/>
        <v>100</v>
      </c>
      <c r="P730" s="263">
        <f t="shared" si="517"/>
        <v>845000</v>
      </c>
      <c r="Q730" s="263">
        <f t="shared" si="517"/>
        <v>0</v>
      </c>
      <c r="R730" s="263">
        <f t="shared" si="517"/>
        <v>0</v>
      </c>
      <c r="S730" s="263">
        <f t="shared" si="517"/>
        <v>0</v>
      </c>
      <c r="T730" s="263">
        <f t="shared" si="517"/>
        <v>0</v>
      </c>
      <c r="U730" s="336">
        <f t="shared" si="490"/>
        <v>0</v>
      </c>
      <c r="V730" s="254"/>
    </row>
    <row r="731" spans="1:22" hidden="1" x14ac:dyDescent="0.25">
      <c r="A731" s="254"/>
      <c r="B731" s="320" t="s">
        <v>519</v>
      </c>
      <c r="C731" s="320" t="s">
        <v>327</v>
      </c>
      <c r="D731" s="321"/>
      <c r="E731" s="641" t="s">
        <v>328</v>
      </c>
      <c r="F731" s="641"/>
      <c r="G731" s="254"/>
      <c r="H731" s="254"/>
      <c r="I731" s="265">
        <v>30000</v>
      </c>
      <c r="J731" s="254"/>
      <c r="K731" s="254"/>
      <c r="L731" s="254"/>
      <c r="M731" s="254"/>
      <c r="N731" s="265">
        <v>30000</v>
      </c>
      <c r="O731" s="236">
        <f t="shared" si="487"/>
        <v>100</v>
      </c>
      <c r="P731" s="265">
        <v>30000</v>
      </c>
      <c r="Q731" s="265"/>
      <c r="R731" s="265"/>
      <c r="S731" s="265"/>
      <c r="T731" s="265"/>
      <c r="U731" s="336">
        <f t="shared" si="490"/>
        <v>0</v>
      </c>
      <c r="V731" s="254"/>
    </row>
    <row r="732" spans="1:22" hidden="1" x14ac:dyDescent="0.25">
      <c r="A732" s="254"/>
      <c r="B732" s="320" t="s">
        <v>519</v>
      </c>
      <c r="C732" s="320" t="s">
        <v>329</v>
      </c>
      <c r="D732" s="321"/>
      <c r="E732" s="641" t="s">
        <v>330</v>
      </c>
      <c r="F732" s="641"/>
      <c r="G732" s="254"/>
      <c r="H732" s="254"/>
      <c r="I732" s="265">
        <v>740000</v>
      </c>
      <c r="J732" s="254"/>
      <c r="K732" s="254"/>
      <c r="L732" s="254"/>
      <c r="M732" s="254"/>
      <c r="N732" s="265">
        <v>740000</v>
      </c>
      <c r="O732" s="236">
        <f t="shared" si="487"/>
        <v>100</v>
      </c>
      <c r="P732" s="265">
        <v>740000</v>
      </c>
      <c r="Q732" s="265"/>
      <c r="R732" s="265"/>
      <c r="S732" s="265"/>
      <c r="T732" s="265"/>
      <c r="U732" s="336">
        <f t="shared" si="490"/>
        <v>0</v>
      </c>
      <c r="V732" s="254"/>
    </row>
    <row r="733" spans="1:22" hidden="1" x14ac:dyDescent="0.25">
      <c r="A733" s="254"/>
      <c r="B733" s="320" t="s">
        <v>519</v>
      </c>
      <c r="C733" s="320" t="s">
        <v>866</v>
      </c>
      <c r="D733" s="321"/>
      <c r="E733" s="641" t="s">
        <v>867</v>
      </c>
      <c r="F733" s="641"/>
      <c r="G733" s="254"/>
      <c r="H733" s="254"/>
      <c r="I733" s="265">
        <v>75000</v>
      </c>
      <c r="J733" s="254"/>
      <c r="K733" s="254"/>
      <c r="L733" s="254"/>
      <c r="M733" s="254"/>
      <c r="N733" s="265">
        <v>75000</v>
      </c>
      <c r="O733" s="236">
        <f t="shared" si="487"/>
        <v>100</v>
      </c>
      <c r="P733" s="265">
        <v>75000</v>
      </c>
      <c r="Q733" s="265"/>
      <c r="R733" s="265"/>
      <c r="S733" s="265"/>
      <c r="T733" s="265"/>
      <c r="U733" s="336">
        <f t="shared" si="490"/>
        <v>0</v>
      </c>
      <c r="V733" s="254"/>
    </row>
    <row r="734" spans="1:22" hidden="1" x14ac:dyDescent="0.25">
      <c r="A734" s="254"/>
      <c r="B734" s="639" t="s">
        <v>519</v>
      </c>
      <c r="C734" s="639" t="s">
        <v>331</v>
      </c>
      <c r="D734" s="638"/>
      <c r="E734" s="642" t="s">
        <v>79</v>
      </c>
      <c r="F734" s="642"/>
      <c r="G734" s="254"/>
      <c r="H734" s="254"/>
      <c r="I734" s="263">
        <f t="shared" ref="I734" si="518">SUM(I735:I736)</f>
        <v>975000</v>
      </c>
      <c r="J734" s="254"/>
      <c r="K734" s="254"/>
      <c r="L734" s="254"/>
      <c r="M734" s="254"/>
      <c r="N734" s="263">
        <f t="shared" ref="N734:T734" si="519">SUM(N735:N736)</f>
        <v>975000</v>
      </c>
      <c r="O734" s="236">
        <f t="shared" si="487"/>
        <v>100</v>
      </c>
      <c r="P734" s="263">
        <f t="shared" si="519"/>
        <v>975000</v>
      </c>
      <c r="Q734" s="263">
        <f t="shared" si="519"/>
        <v>0</v>
      </c>
      <c r="R734" s="263">
        <f t="shared" si="519"/>
        <v>0</v>
      </c>
      <c r="S734" s="263">
        <f t="shared" si="519"/>
        <v>0</v>
      </c>
      <c r="T734" s="263">
        <f t="shared" si="519"/>
        <v>0</v>
      </c>
      <c r="U734" s="336">
        <f t="shared" si="490"/>
        <v>0</v>
      </c>
      <c r="V734" s="254"/>
    </row>
    <row r="735" spans="1:22" ht="25.5" hidden="1" x14ac:dyDescent="0.25">
      <c r="A735" s="254"/>
      <c r="B735" s="320" t="s">
        <v>519</v>
      </c>
      <c r="C735" s="320" t="s">
        <v>428</v>
      </c>
      <c r="D735" s="321"/>
      <c r="E735" s="641" t="s">
        <v>429</v>
      </c>
      <c r="F735" s="641"/>
      <c r="G735" s="254"/>
      <c r="H735" s="254"/>
      <c r="I735" s="265">
        <v>450000</v>
      </c>
      <c r="J735" s="254"/>
      <c r="K735" s="254"/>
      <c r="L735" s="254"/>
      <c r="M735" s="254"/>
      <c r="N735" s="265">
        <v>450000</v>
      </c>
      <c r="O735" s="236">
        <f t="shared" si="487"/>
        <v>100</v>
      </c>
      <c r="P735" s="265">
        <v>450000</v>
      </c>
      <c r="Q735" s="265"/>
      <c r="R735" s="265"/>
      <c r="S735" s="265"/>
      <c r="T735" s="265"/>
      <c r="U735" s="336">
        <f t="shared" si="490"/>
        <v>0</v>
      </c>
      <c r="V735" s="254"/>
    </row>
    <row r="736" spans="1:22" ht="25.5" hidden="1" x14ac:dyDescent="0.25">
      <c r="A736" s="254"/>
      <c r="B736" s="320" t="s">
        <v>519</v>
      </c>
      <c r="C736" s="320" t="s">
        <v>430</v>
      </c>
      <c r="D736" s="321"/>
      <c r="E736" s="641" t="s">
        <v>431</v>
      </c>
      <c r="F736" s="641"/>
      <c r="G736" s="254"/>
      <c r="H736" s="254"/>
      <c r="I736" s="265">
        <v>525000</v>
      </c>
      <c r="J736" s="254"/>
      <c r="K736" s="254"/>
      <c r="L736" s="254"/>
      <c r="M736" s="254"/>
      <c r="N736" s="265">
        <v>525000</v>
      </c>
      <c r="O736" s="236">
        <f t="shared" si="487"/>
        <v>100</v>
      </c>
      <c r="P736" s="265">
        <v>525000</v>
      </c>
      <c r="Q736" s="265"/>
      <c r="R736" s="265"/>
      <c r="S736" s="265"/>
      <c r="T736" s="265"/>
      <c r="U736" s="336">
        <f t="shared" si="490"/>
        <v>0</v>
      </c>
      <c r="V736" s="254"/>
    </row>
    <row r="737" spans="1:22" hidden="1" x14ac:dyDescent="0.25">
      <c r="A737" s="254"/>
      <c r="B737" s="639" t="s">
        <v>519</v>
      </c>
      <c r="C737" s="639" t="s">
        <v>408</v>
      </c>
      <c r="D737" s="638"/>
      <c r="E737" s="642" t="s">
        <v>81</v>
      </c>
      <c r="F737" s="642"/>
      <c r="G737" s="254"/>
      <c r="H737" s="254"/>
      <c r="I737" s="263">
        <f t="shared" ref="I737" si="520">SUM(I738:I739)</f>
        <v>0</v>
      </c>
      <c r="J737" s="254"/>
      <c r="K737" s="254"/>
      <c r="L737" s="254"/>
      <c r="M737" s="254"/>
      <c r="N737" s="263">
        <f t="shared" ref="N737:T737" si="521">SUM(N738:N739)</f>
        <v>0</v>
      </c>
      <c r="O737" s="236"/>
      <c r="P737" s="263">
        <f t="shared" si="521"/>
        <v>0</v>
      </c>
      <c r="Q737" s="263">
        <f t="shared" si="521"/>
        <v>0</v>
      </c>
      <c r="R737" s="263">
        <f t="shared" si="521"/>
        <v>0</v>
      </c>
      <c r="S737" s="263">
        <f t="shared" si="521"/>
        <v>0</v>
      </c>
      <c r="T737" s="263">
        <f t="shared" si="521"/>
        <v>0</v>
      </c>
      <c r="U737" s="336">
        <f t="shared" si="490"/>
        <v>0</v>
      </c>
      <c r="V737" s="254"/>
    </row>
    <row r="738" spans="1:22" ht="25.5" hidden="1" x14ac:dyDescent="0.25">
      <c r="A738" s="254"/>
      <c r="B738" s="320" t="s">
        <v>519</v>
      </c>
      <c r="C738" s="320" t="s">
        <v>521</v>
      </c>
      <c r="D738" s="321"/>
      <c r="E738" s="641" t="s">
        <v>522</v>
      </c>
      <c r="F738" s="641"/>
      <c r="G738" s="254"/>
      <c r="H738" s="254"/>
      <c r="I738" s="265">
        <v>0</v>
      </c>
      <c r="J738" s="254"/>
      <c r="K738" s="254"/>
      <c r="L738" s="254"/>
      <c r="M738" s="254"/>
      <c r="N738" s="265">
        <v>0</v>
      </c>
      <c r="O738" s="236"/>
      <c r="P738" s="265">
        <v>0</v>
      </c>
      <c r="Q738" s="265">
        <v>0</v>
      </c>
      <c r="R738" s="265">
        <v>0</v>
      </c>
      <c r="S738" s="265">
        <v>0</v>
      </c>
      <c r="T738" s="265">
        <v>0</v>
      </c>
      <c r="U738" s="336">
        <f t="shared" si="490"/>
        <v>0</v>
      </c>
      <c r="V738" s="254"/>
    </row>
    <row r="739" spans="1:22" hidden="1" x14ac:dyDescent="0.25">
      <c r="A739" s="254"/>
      <c r="B739" s="320" t="s">
        <v>519</v>
      </c>
      <c r="C739" s="320" t="s">
        <v>419</v>
      </c>
      <c r="D739" s="321"/>
      <c r="E739" s="641" t="s">
        <v>420</v>
      </c>
      <c r="F739" s="641"/>
      <c r="G739" s="254"/>
      <c r="H739" s="254"/>
      <c r="I739" s="265">
        <v>0</v>
      </c>
      <c r="J739" s="254"/>
      <c r="K739" s="254"/>
      <c r="L739" s="254"/>
      <c r="M739" s="254"/>
      <c r="N739" s="265">
        <v>0</v>
      </c>
      <c r="O739" s="236"/>
      <c r="P739" s="265">
        <v>0</v>
      </c>
      <c r="Q739" s="265">
        <v>0</v>
      </c>
      <c r="R739" s="265">
        <v>0</v>
      </c>
      <c r="S739" s="265">
        <v>0</v>
      </c>
      <c r="T739" s="265">
        <v>0</v>
      </c>
      <c r="U739" s="336">
        <f t="shared" si="490"/>
        <v>0</v>
      </c>
      <c r="V739" s="254"/>
    </row>
    <row r="740" spans="1:22" hidden="1" x14ac:dyDescent="0.25">
      <c r="A740" s="254"/>
      <c r="B740" s="320"/>
      <c r="C740" s="320"/>
      <c r="D740" s="321"/>
      <c r="E740" s="641"/>
      <c r="F740" s="641"/>
      <c r="G740" s="254"/>
      <c r="H740" s="254"/>
      <c r="I740" s="265"/>
      <c r="J740" s="254"/>
      <c r="K740" s="254"/>
      <c r="L740" s="254"/>
      <c r="M740" s="254"/>
      <c r="N740" s="265"/>
      <c r="O740" s="236"/>
      <c r="P740" s="265"/>
      <c r="Q740" s="265"/>
      <c r="R740" s="265"/>
      <c r="S740" s="265"/>
      <c r="T740" s="265"/>
      <c r="U740" s="336">
        <f t="shared" si="490"/>
        <v>0</v>
      </c>
      <c r="V740" s="254"/>
    </row>
    <row r="741" spans="1:22" ht="29.25" customHeight="1" x14ac:dyDescent="0.25">
      <c r="A741" s="254"/>
      <c r="B741" s="635" t="s">
        <v>1891</v>
      </c>
      <c r="C741" s="644"/>
      <c r="D741" s="634"/>
      <c r="E741" s="646" t="s">
        <v>1898</v>
      </c>
      <c r="F741" s="646" t="s">
        <v>1961</v>
      </c>
      <c r="G741" s="254"/>
      <c r="H741" s="254"/>
      <c r="I741" s="258">
        <f>I742+I752</f>
        <v>15030000</v>
      </c>
      <c r="J741" s="254"/>
      <c r="K741" s="254"/>
      <c r="L741" s="254"/>
      <c r="M741" s="254"/>
      <c r="N741" s="258">
        <f>N742+N752</f>
        <v>14010000</v>
      </c>
      <c r="O741" s="236">
        <f t="shared" ref="O741:O759" si="522">N741/I741*100</f>
        <v>93.213572854291414</v>
      </c>
      <c r="P741" s="258">
        <f t="shared" ref="P741:T741" si="523">P742+P752</f>
        <v>14010000</v>
      </c>
      <c r="Q741" s="258">
        <f t="shared" si="523"/>
        <v>0</v>
      </c>
      <c r="R741" s="258">
        <f t="shared" si="523"/>
        <v>0</v>
      </c>
      <c r="S741" s="258">
        <f t="shared" si="523"/>
        <v>0</v>
      </c>
      <c r="T741" s="258">
        <f t="shared" si="523"/>
        <v>0</v>
      </c>
      <c r="U741" s="336">
        <f t="shared" si="490"/>
        <v>1020000</v>
      </c>
      <c r="V741" s="254"/>
    </row>
    <row r="742" spans="1:22" hidden="1" x14ac:dyDescent="0.25">
      <c r="A742" s="254"/>
      <c r="B742" s="635" t="s">
        <v>1891</v>
      </c>
      <c r="C742" s="635" t="s">
        <v>320</v>
      </c>
      <c r="D742" s="634"/>
      <c r="E742" s="646" t="s">
        <v>65</v>
      </c>
      <c r="F742" s="646"/>
      <c r="G742" s="254"/>
      <c r="H742" s="254"/>
      <c r="I742" s="258">
        <f>I743+I748</f>
        <v>30000</v>
      </c>
      <c r="J742" s="254"/>
      <c r="K742" s="254"/>
      <c r="L742" s="254"/>
      <c r="M742" s="254"/>
      <c r="N742" s="258">
        <f>N743+N748</f>
        <v>30000</v>
      </c>
      <c r="O742" s="236">
        <f t="shared" si="522"/>
        <v>100</v>
      </c>
      <c r="P742" s="258">
        <f t="shared" ref="P742:T742" si="524">P743+P748</f>
        <v>30000</v>
      </c>
      <c r="Q742" s="258">
        <f t="shared" si="524"/>
        <v>0</v>
      </c>
      <c r="R742" s="258">
        <f t="shared" si="524"/>
        <v>0</v>
      </c>
      <c r="S742" s="258">
        <f t="shared" si="524"/>
        <v>0</v>
      </c>
      <c r="T742" s="258">
        <f t="shared" si="524"/>
        <v>0</v>
      </c>
      <c r="U742" s="336">
        <f t="shared" si="490"/>
        <v>0</v>
      </c>
      <c r="V742" s="254"/>
    </row>
    <row r="743" spans="1:22" hidden="1" x14ac:dyDescent="0.25">
      <c r="A743" s="254"/>
      <c r="B743" s="635" t="s">
        <v>1891</v>
      </c>
      <c r="C743" s="639" t="s">
        <v>321</v>
      </c>
      <c r="D743" s="638"/>
      <c r="E743" s="642" t="s">
        <v>322</v>
      </c>
      <c r="F743" s="642"/>
      <c r="G743" s="254"/>
      <c r="H743" s="254"/>
      <c r="I743" s="263">
        <f>SUM(I744:I747)</f>
        <v>30000</v>
      </c>
      <c r="J743" s="254"/>
      <c r="K743" s="254"/>
      <c r="L743" s="254"/>
      <c r="M743" s="254"/>
      <c r="N743" s="263">
        <f>SUM(N744:N747)</f>
        <v>30000</v>
      </c>
      <c r="O743" s="236">
        <f t="shared" si="522"/>
        <v>100</v>
      </c>
      <c r="P743" s="263">
        <f t="shared" ref="P743:T743" si="525">SUM(P744:P747)</f>
        <v>30000</v>
      </c>
      <c r="Q743" s="263">
        <f t="shared" si="525"/>
        <v>0</v>
      </c>
      <c r="R743" s="263">
        <f t="shared" si="525"/>
        <v>0</v>
      </c>
      <c r="S743" s="263">
        <f t="shared" si="525"/>
        <v>0</v>
      </c>
      <c r="T743" s="263">
        <f t="shared" si="525"/>
        <v>0</v>
      </c>
      <c r="U743" s="336">
        <f t="shared" si="490"/>
        <v>0</v>
      </c>
      <c r="V743" s="254"/>
    </row>
    <row r="744" spans="1:22" hidden="1" x14ac:dyDescent="0.25">
      <c r="A744" s="254"/>
      <c r="B744" s="320" t="s">
        <v>1891</v>
      </c>
      <c r="C744" s="320" t="s">
        <v>323</v>
      </c>
      <c r="D744" s="321"/>
      <c r="E744" s="641" t="s">
        <v>324</v>
      </c>
      <c r="F744" s="641"/>
      <c r="G744" s="254"/>
      <c r="H744" s="254"/>
      <c r="I744" s="265">
        <v>0</v>
      </c>
      <c r="J744" s="254"/>
      <c r="K744" s="254"/>
      <c r="L744" s="254"/>
      <c r="M744" s="254"/>
      <c r="N744" s="265">
        <v>0</v>
      </c>
      <c r="O744" s="236" t="e">
        <f t="shared" si="522"/>
        <v>#DIV/0!</v>
      </c>
      <c r="P744" s="265">
        <v>0</v>
      </c>
      <c r="Q744" s="265">
        <v>0</v>
      </c>
      <c r="R744" s="265">
        <v>0</v>
      </c>
      <c r="S744" s="265">
        <v>0</v>
      </c>
      <c r="T744" s="265">
        <v>0</v>
      </c>
      <c r="U744" s="336">
        <f t="shared" si="490"/>
        <v>0</v>
      </c>
      <c r="V744" s="254"/>
    </row>
    <row r="745" spans="1:22" ht="12.75" hidden="1" customHeight="1" x14ac:dyDescent="0.25">
      <c r="A745" s="254"/>
      <c r="B745" s="320" t="s">
        <v>1891</v>
      </c>
      <c r="C745" s="320" t="s">
        <v>327</v>
      </c>
      <c r="D745" s="321"/>
      <c r="E745" s="641" t="s">
        <v>328</v>
      </c>
      <c r="F745" s="641"/>
      <c r="G745" s="254"/>
      <c r="H745" s="254"/>
      <c r="I745" s="265">
        <v>30000</v>
      </c>
      <c r="J745" s="254"/>
      <c r="K745" s="254"/>
      <c r="L745" s="254"/>
      <c r="M745" s="254"/>
      <c r="N745" s="265">
        <v>30000</v>
      </c>
      <c r="O745" s="236">
        <f t="shared" si="522"/>
        <v>100</v>
      </c>
      <c r="P745" s="265">
        <v>30000</v>
      </c>
      <c r="Q745" s="265"/>
      <c r="R745" s="265"/>
      <c r="S745" s="265"/>
      <c r="T745" s="265"/>
      <c r="U745" s="336">
        <f t="shared" si="490"/>
        <v>0</v>
      </c>
      <c r="V745" s="254"/>
    </row>
    <row r="746" spans="1:22" ht="0.75" hidden="1" customHeight="1" x14ac:dyDescent="0.25">
      <c r="A746" s="254"/>
      <c r="B746" s="320" t="s">
        <v>1891</v>
      </c>
      <c r="C746" s="320" t="s">
        <v>329</v>
      </c>
      <c r="D746" s="321"/>
      <c r="E746" s="641" t="s">
        <v>330</v>
      </c>
      <c r="F746" s="641"/>
      <c r="G746" s="254"/>
      <c r="H746" s="254"/>
      <c r="I746" s="265">
        <v>0</v>
      </c>
      <c r="J746" s="254"/>
      <c r="K746" s="254"/>
      <c r="L746" s="254"/>
      <c r="M746" s="254"/>
      <c r="N746" s="265">
        <v>0</v>
      </c>
      <c r="O746" s="236" t="e">
        <f t="shared" si="522"/>
        <v>#DIV/0!</v>
      </c>
      <c r="P746" s="265">
        <v>0</v>
      </c>
      <c r="Q746" s="265">
        <v>0</v>
      </c>
      <c r="R746" s="265">
        <v>0</v>
      </c>
      <c r="S746" s="265">
        <v>0</v>
      </c>
      <c r="T746" s="265">
        <v>0</v>
      </c>
      <c r="U746" s="336">
        <f t="shared" si="490"/>
        <v>0</v>
      </c>
      <c r="V746" s="254"/>
    </row>
    <row r="747" spans="1:22" hidden="1" x14ac:dyDescent="0.25">
      <c r="A747" s="254"/>
      <c r="B747" s="320" t="s">
        <v>1891</v>
      </c>
      <c r="C747" s="320" t="s">
        <v>436</v>
      </c>
      <c r="D747" s="321"/>
      <c r="E747" s="641" t="s">
        <v>1876</v>
      </c>
      <c r="F747" s="641"/>
      <c r="G747" s="254"/>
      <c r="H747" s="254"/>
      <c r="I747" s="265">
        <v>0</v>
      </c>
      <c r="J747" s="254"/>
      <c r="K747" s="254"/>
      <c r="L747" s="254"/>
      <c r="M747" s="254"/>
      <c r="N747" s="265">
        <v>0</v>
      </c>
      <c r="O747" s="236" t="e">
        <f t="shared" si="522"/>
        <v>#DIV/0!</v>
      </c>
      <c r="P747" s="265">
        <v>0</v>
      </c>
      <c r="Q747" s="265">
        <v>0</v>
      </c>
      <c r="R747" s="265">
        <v>0</v>
      </c>
      <c r="S747" s="265">
        <v>0</v>
      </c>
      <c r="T747" s="265">
        <v>0</v>
      </c>
      <c r="U747" s="336">
        <f t="shared" si="490"/>
        <v>0</v>
      </c>
      <c r="V747" s="254"/>
    </row>
    <row r="748" spans="1:22" hidden="1" x14ac:dyDescent="0.25">
      <c r="A748" s="254"/>
      <c r="B748" s="635" t="s">
        <v>1891</v>
      </c>
      <c r="C748" s="639" t="s">
        <v>331</v>
      </c>
      <c r="D748" s="638"/>
      <c r="E748" s="642" t="s">
        <v>79</v>
      </c>
      <c r="F748" s="642"/>
      <c r="G748" s="254"/>
      <c r="H748" s="254"/>
      <c r="I748" s="263">
        <f t="shared" ref="I748" si="526">SUM(I749:I751)</f>
        <v>0</v>
      </c>
      <c r="J748" s="254"/>
      <c r="K748" s="254"/>
      <c r="L748" s="254"/>
      <c r="M748" s="254"/>
      <c r="N748" s="263">
        <f t="shared" ref="N748:T748" si="527">SUM(N749:N751)</f>
        <v>0</v>
      </c>
      <c r="O748" s="236" t="e">
        <f t="shared" si="522"/>
        <v>#DIV/0!</v>
      </c>
      <c r="P748" s="263">
        <f t="shared" si="527"/>
        <v>0</v>
      </c>
      <c r="Q748" s="263">
        <f t="shared" si="527"/>
        <v>0</v>
      </c>
      <c r="R748" s="263">
        <f t="shared" si="527"/>
        <v>0</v>
      </c>
      <c r="S748" s="263">
        <f t="shared" si="527"/>
        <v>0</v>
      </c>
      <c r="T748" s="263">
        <f t="shared" si="527"/>
        <v>0</v>
      </c>
      <c r="U748" s="336">
        <f t="shared" si="490"/>
        <v>0</v>
      </c>
      <c r="V748" s="254"/>
    </row>
    <row r="749" spans="1:22" ht="25.5" hidden="1" x14ac:dyDescent="0.25">
      <c r="A749" s="254"/>
      <c r="B749" s="320" t="s">
        <v>1891</v>
      </c>
      <c r="C749" s="320" t="s">
        <v>392</v>
      </c>
      <c r="D749" s="321"/>
      <c r="E749" s="641" t="s">
        <v>393</v>
      </c>
      <c r="F749" s="641"/>
      <c r="G749" s="254"/>
      <c r="H749" s="254"/>
      <c r="I749" s="265">
        <v>0</v>
      </c>
      <c r="J749" s="254"/>
      <c r="K749" s="254"/>
      <c r="L749" s="254"/>
      <c r="M749" s="254"/>
      <c r="N749" s="265">
        <v>0</v>
      </c>
      <c r="O749" s="236" t="e">
        <f t="shared" si="522"/>
        <v>#DIV/0!</v>
      </c>
      <c r="P749" s="265">
        <v>0</v>
      </c>
      <c r="Q749" s="265">
        <v>0</v>
      </c>
      <c r="R749" s="265">
        <v>0</v>
      </c>
      <c r="S749" s="265">
        <v>0</v>
      </c>
      <c r="T749" s="265">
        <v>0</v>
      </c>
      <c r="U749" s="336">
        <f t="shared" si="490"/>
        <v>0</v>
      </c>
      <c r="V749" s="254"/>
    </row>
    <row r="750" spans="1:22" ht="25.5" hidden="1" x14ac:dyDescent="0.25">
      <c r="A750" s="254"/>
      <c r="B750" s="320" t="s">
        <v>1891</v>
      </c>
      <c r="C750" s="320" t="s">
        <v>428</v>
      </c>
      <c r="D750" s="321"/>
      <c r="E750" s="641" t="s">
        <v>429</v>
      </c>
      <c r="F750" s="641"/>
      <c r="G750" s="254"/>
      <c r="H750" s="254"/>
      <c r="I750" s="265">
        <v>0</v>
      </c>
      <c r="J750" s="254"/>
      <c r="K750" s="254"/>
      <c r="L750" s="254"/>
      <c r="M750" s="254"/>
      <c r="N750" s="265">
        <v>0</v>
      </c>
      <c r="O750" s="236" t="e">
        <f t="shared" si="522"/>
        <v>#DIV/0!</v>
      </c>
      <c r="P750" s="265">
        <v>0</v>
      </c>
      <c r="Q750" s="265">
        <v>0</v>
      </c>
      <c r="R750" s="265">
        <v>0</v>
      </c>
      <c r="S750" s="265">
        <v>0</v>
      </c>
      <c r="T750" s="265">
        <v>0</v>
      </c>
      <c r="U750" s="336">
        <f t="shared" si="490"/>
        <v>0</v>
      </c>
      <c r="V750" s="254"/>
    </row>
    <row r="751" spans="1:22" ht="25.5" hidden="1" x14ac:dyDescent="0.25">
      <c r="A751" s="254"/>
      <c r="B751" s="320" t="s">
        <v>1891</v>
      </c>
      <c r="C751" s="320" t="s">
        <v>430</v>
      </c>
      <c r="D751" s="321"/>
      <c r="E751" s="641" t="s">
        <v>431</v>
      </c>
      <c r="F751" s="641"/>
      <c r="G751" s="254"/>
      <c r="H751" s="254"/>
      <c r="I751" s="265"/>
      <c r="J751" s="254"/>
      <c r="K751" s="254"/>
      <c r="L751" s="254"/>
      <c r="M751" s="254"/>
      <c r="N751" s="265"/>
      <c r="O751" s="236" t="e">
        <f t="shared" si="522"/>
        <v>#DIV/0!</v>
      </c>
      <c r="P751" s="265"/>
      <c r="Q751" s="265"/>
      <c r="R751" s="265"/>
      <c r="S751" s="265"/>
      <c r="T751" s="265"/>
      <c r="U751" s="336">
        <f t="shared" si="490"/>
        <v>0</v>
      </c>
      <c r="V751" s="254"/>
    </row>
    <row r="752" spans="1:22" hidden="1" x14ac:dyDescent="0.25">
      <c r="A752" s="254"/>
      <c r="B752" s="635" t="s">
        <v>1891</v>
      </c>
      <c r="C752" s="635" t="s">
        <v>363</v>
      </c>
      <c r="D752" s="634"/>
      <c r="E752" s="646" t="s">
        <v>66</v>
      </c>
      <c r="F752" s="646"/>
      <c r="G752" s="254"/>
      <c r="H752" s="254"/>
      <c r="I752" s="305">
        <f>I753+I758</f>
        <v>15000000</v>
      </c>
      <c r="J752" s="254"/>
      <c r="K752" s="254"/>
      <c r="L752" s="254"/>
      <c r="M752" s="254"/>
      <c r="N752" s="305">
        <f>N753+N758</f>
        <v>13980000</v>
      </c>
      <c r="O752" s="236">
        <f t="shared" si="522"/>
        <v>93.2</v>
      </c>
      <c r="P752" s="305">
        <f t="shared" ref="P752:T752" si="528">P753+P758</f>
        <v>13980000</v>
      </c>
      <c r="Q752" s="305">
        <f t="shared" si="528"/>
        <v>0</v>
      </c>
      <c r="R752" s="305">
        <f t="shared" si="528"/>
        <v>0</v>
      </c>
      <c r="S752" s="305">
        <f t="shared" si="528"/>
        <v>0</v>
      </c>
      <c r="T752" s="305">
        <f t="shared" si="528"/>
        <v>0</v>
      </c>
      <c r="U752" s="336">
        <f t="shared" si="490"/>
        <v>1020000</v>
      </c>
      <c r="V752" s="254"/>
    </row>
    <row r="753" spans="1:22" ht="24" hidden="1" customHeight="1" x14ac:dyDescent="0.25">
      <c r="A753" s="254"/>
      <c r="B753" s="635" t="s">
        <v>1891</v>
      </c>
      <c r="C753" s="639" t="s">
        <v>438</v>
      </c>
      <c r="D753" s="638"/>
      <c r="E753" s="642" t="s">
        <v>439</v>
      </c>
      <c r="F753" s="642"/>
      <c r="G753" s="254"/>
      <c r="H753" s="254"/>
      <c r="I753" s="309">
        <f>SUM(I754:I757)</f>
        <v>15000000</v>
      </c>
      <c r="J753" s="254"/>
      <c r="K753" s="254"/>
      <c r="L753" s="254"/>
      <c r="M753" s="254"/>
      <c r="N753" s="309">
        <f>SUM(N754:N757)</f>
        <v>13980000</v>
      </c>
      <c r="O753" s="236">
        <f t="shared" si="522"/>
        <v>93.2</v>
      </c>
      <c r="P753" s="309">
        <f t="shared" ref="P753:T753" si="529">SUM(P754:P757)</f>
        <v>13980000</v>
      </c>
      <c r="Q753" s="309">
        <f t="shared" si="529"/>
        <v>0</v>
      </c>
      <c r="R753" s="309">
        <f t="shared" si="529"/>
        <v>0</v>
      </c>
      <c r="S753" s="309">
        <f t="shared" si="529"/>
        <v>0</v>
      </c>
      <c r="T753" s="309">
        <f t="shared" si="529"/>
        <v>0</v>
      </c>
      <c r="U753" s="336">
        <f t="shared" si="490"/>
        <v>1020000</v>
      </c>
      <c r="V753" s="254"/>
    </row>
    <row r="754" spans="1:22" ht="24.75" hidden="1" customHeight="1" x14ac:dyDescent="0.25">
      <c r="A754" s="254"/>
      <c r="B754" s="320" t="s">
        <v>1891</v>
      </c>
      <c r="C754" s="650" t="s">
        <v>440</v>
      </c>
      <c r="D754" s="651"/>
      <c r="E754" s="641" t="s">
        <v>441</v>
      </c>
      <c r="F754" s="641"/>
      <c r="G754" s="254"/>
      <c r="H754" s="254"/>
      <c r="I754" s="302">
        <v>450000</v>
      </c>
      <c r="J754" s="254"/>
      <c r="K754" s="254"/>
      <c r="L754" s="254"/>
      <c r="M754" s="254"/>
      <c r="N754" s="302">
        <v>450000</v>
      </c>
      <c r="O754" s="236">
        <f t="shared" si="522"/>
        <v>100</v>
      </c>
      <c r="P754" s="302">
        <v>450000</v>
      </c>
      <c r="Q754" s="302"/>
      <c r="R754" s="302"/>
      <c r="S754" s="302"/>
      <c r="T754" s="302"/>
      <c r="U754" s="336">
        <f t="shared" si="490"/>
        <v>0</v>
      </c>
      <c r="V754" s="254"/>
    </row>
    <row r="755" spans="1:22" ht="25.5" hidden="1" x14ac:dyDescent="0.25">
      <c r="A755" s="254"/>
      <c r="B755" s="320" t="s">
        <v>1891</v>
      </c>
      <c r="C755" s="650" t="s">
        <v>442</v>
      </c>
      <c r="D755" s="651"/>
      <c r="E755" s="641" t="s">
        <v>443</v>
      </c>
      <c r="F755" s="641"/>
      <c r="G755" s="254"/>
      <c r="H755" s="254"/>
      <c r="I755" s="302"/>
      <c r="J755" s="254"/>
      <c r="K755" s="254"/>
      <c r="L755" s="254"/>
      <c r="M755" s="254"/>
      <c r="N755" s="302"/>
      <c r="O755" s="236" t="e">
        <f t="shared" si="522"/>
        <v>#DIV/0!</v>
      </c>
      <c r="P755" s="302"/>
      <c r="Q755" s="302"/>
      <c r="R755" s="302"/>
      <c r="S755" s="302"/>
      <c r="T755" s="302"/>
      <c r="U755" s="336">
        <f t="shared" si="490"/>
        <v>0</v>
      </c>
      <c r="V755" s="254"/>
    </row>
    <row r="756" spans="1:22" ht="25.5" hidden="1" x14ac:dyDescent="0.25">
      <c r="A756" s="254"/>
      <c r="B756" s="320" t="s">
        <v>1891</v>
      </c>
      <c r="C756" s="650" t="s">
        <v>444</v>
      </c>
      <c r="D756" s="651"/>
      <c r="E756" s="641" t="s">
        <v>445</v>
      </c>
      <c r="F756" s="641"/>
      <c r="G756" s="254"/>
      <c r="H756" s="254"/>
      <c r="I756" s="302">
        <v>14550000</v>
      </c>
      <c r="J756" s="254"/>
      <c r="K756" s="254"/>
      <c r="L756" s="254"/>
      <c r="M756" s="254"/>
      <c r="N756" s="302">
        <v>13530000</v>
      </c>
      <c r="O756" s="236">
        <f t="shared" si="522"/>
        <v>92.989690721649481</v>
      </c>
      <c r="P756" s="302">
        <f>N756</f>
        <v>13530000</v>
      </c>
      <c r="Q756" s="302"/>
      <c r="R756" s="302"/>
      <c r="S756" s="302"/>
      <c r="T756" s="302"/>
      <c r="U756" s="336">
        <f t="shared" si="490"/>
        <v>1020000</v>
      </c>
      <c r="V756" s="254"/>
    </row>
    <row r="757" spans="1:22" ht="25.5" hidden="1" x14ac:dyDescent="0.25">
      <c r="A757" s="254"/>
      <c r="B757" s="320" t="s">
        <v>1891</v>
      </c>
      <c r="C757" s="650" t="s">
        <v>902</v>
      </c>
      <c r="D757" s="651"/>
      <c r="E757" s="641" t="s">
        <v>903</v>
      </c>
      <c r="F757" s="641"/>
      <c r="G757" s="254"/>
      <c r="H757" s="254"/>
      <c r="I757" s="302">
        <v>0</v>
      </c>
      <c r="J757" s="254"/>
      <c r="K757" s="254"/>
      <c r="L757" s="254"/>
      <c r="M757" s="254"/>
      <c r="N757" s="302">
        <v>0</v>
      </c>
      <c r="O757" s="236" t="e">
        <f t="shared" si="522"/>
        <v>#DIV/0!</v>
      </c>
      <c r="P757" s="302">
        <v>0</v>
      </c>
      <c r="Q757" s="302">
        <v>0</v>
      </c>
      <c r="R757" s="302">
        <v>0</v>
      </c>
      <c r="S757" s="302">
        <v>0</v>
      </c>
      <c r="T757" s="302">
        <v>0</v>
      </c>
      <c r="U757" s="336">
        <f t="shared" si="490"/>
        <v>0</v>
      </c>
      <c r="V757" s="254"/>
    </row>
    <row r="758" spans="1:22" hidden="1" x14ac:dyDescent="0.25">
      <c r="A758" s="254"/>
      <c r="B758" s="635" t="s">
        <v>1891</v>
      </c>
      <c r="C758" s="639" t="s">
        <v>856</v>
      </c>
      <c r="D758" s="638"/>
      <c r="E758" s="642" t="s">
        <v>906</v>
      </c>
      <c r="F758" s="642"/>
      <c r="G758" s="254"/>
      <c r="H758" s="254"/>
      <c r="I758" s="309">
        <f>SUM(I759:I760)</f>
        <v>0</v>
      </c>
      <c r="J758" s="254"/>
      <c r="K758" s="254"/>
      <c r="L758" s="254"/>
      <c r="M758" s="254"/>
      <c r="N758" s="309">
        <f>SUM(N759:N760)</f>
        <v>0</v>
      </c>
      <c r="O758" s="236" t="e">
        <f t="shared" si="522"/>
        <v>#DIV/0!</v>
      </c>
      <c r="P758" s="309">
        <f t="shared" ref="P758:T758" si="530">SUM(P759:P760)</f>
        <v>0</v>
      </c>
      <c r="Q758" s="309">
        <f t="shared" si="530"/>
        <v>0</v>
      </c>
      <c r="R758" s="309">
        <f t="shared" si="530"/>
        <v>0</v>
      </c>
      <c r="S758" s="309">
        <f t="shared" si="530"/>
        <v>0</v>
      </c>
      <c r="T758" s="309">
        <f t="shared" si="530"/>
        <v>0</v>
      </c>
      <c r="U758" s="336">
        <f t="shared" si="490"/>
        <v>0</v>
      </c>
      <c r="V758" s="254"/>
    </row>
    <row r="759" spans="1:22" hidden="1" x14ac:dyDescent="0.25">
      <c r="A759" s="254"/>
      <c r="B759" s="320" t="s">
        <v>1891</v>
      </c>
      <c r="C759" s="650" t="s">
        <v>1887</v>
      </c>
      <c r="D759" s="651"/>
      <c r="E759" s="641" t="s">
        <v>1881</v>
      </c>
      <c r="F759" s="641"/>
      <c r="G759" s="254"/>
      <c r="H759" s="254"/>
      <c r="I759" s="302">
        <v>0</v>
      </c>
      <c r="J759" s="254"/>
      <c r="K759" s="254"/>
      <c r="L759" s="254"/>
      <c r="M759" s="254"/>
      <c r="N759" s="302">
        <v>0</v>
      </c>
      <c r="O759" s="236" t="e">
        <f t="shared" si="522"/>
        <v>#DIV/0!</v>
      </c>
      <c r="P759" s="302">
        <v>0</v>
      </c>
      <c r="Q759" s="302">
        <v>0</v>
      </c>
      <c r="R759" s="302">
        <v>0</v>
      </c>
      <c r="S759" s="302">
        <v>0</v>
      </c>
      <c r="T759" s="302">
        <v>0</v>
      </c>
      <c r="U759" s="336">
        <f t="shared" si="490"/>
        <v>0</v>
      </c>
      <c r="V759" s="254"/>
    </row>
    <row r="760" spans="1:22" hidden="1" x14ac:dyDescent="0.25">
      <c r="A760" s="254"/>
      <c r="B760" s="320" t="s">
        <v>1891</v>
      </c>
      <c r="C760" s="650" t="s">
        <v>858</v>
      </c>
      <c r="D760" s="321"/>
      <c r="E760" s="322" t="s">
        <v>906</v>
      </c>
      <c r="F760" s="322"/>
      <c r="G760" s="254"/>
      <c r="H760" s="254"/>
      <c r="I760" s="265">
        <v>0</v>
      </c>
      <c r="J760" s="254"/>
      <c r="K760" s="254"/>
      <c r="L760" s="254"/>
      <c r="M760" s="254"/>
      <c r="N760" s="265">
        <v>0</v>
      </c>
      <c r="O760" s="236"/>
      <c r="P760" s="265">
        <v>0</v>
      </c>
      <c r="Q760" s="265">
        <v>0</v>
      </c>
      <c r="R760" s="265">
        <v>0</v>
      </c>
      <c r="S760" s="265">
        <v>0</v>
      </c>
      <c r="T760" s="265">
        <v>0</v>
      </c>
      <c r="U760" s="336">
        <f t="shared" si="490"/>
        <v>0</v>
      </c>
      <c r="V760" s="254"/>
    </row>
    <row r="761" spans="1:22" ht="48.75" hidden="1" customHeight="1" x14ac:dyDescent="0.25">
      <c r="A761" s="254"/>
      <c r="B761" s="320"/>
      <c r="C761" s="320"/>
      <c r="D761" s="321"/>
      <c r="E761" s="322"/>
      <c r="F761" s="322"/>
      <c r="G761" s="254"/>
      <c r="H761" s="254"/>
      <c r="I761" s="265"/>
      <c r="J761" s="254"/>
      <c r="K761" s="254"/>
      <c r="L761" s="254"/>
      <c r="M761" s="254"/>
      <c r="N761" s="265"/>
      <c r="O761" s="236"/>
      <c r="P761" s="265"/>
      <c r="Q761" s="265"/>
      <c r="R761" s="265"/>
      <c r="S761" s="265"/>
      <c r="T761" s="265"/>
      <c r="U761" s="336">
        <f t="shared" si="490"/>
        <v>0</v>
      </c>
      <c r="V761" s="254"/>
    </row>
    <row r="762" spans="1:22" x14ac:dyDescent="0.25">
      <c r="A762" s="254"/>
      <c r="B762" s="635">
        <v>5</v>
      </c>
      <c r="C762" s="644"/>
      <c r="D762" s="636" t="s">
        <v>523</v>
      </c>
      <c r="E762" s="634"/>
      <c r="F762" s="634"/>
      <c r="G762" s="254"/>
      <c r="H762" s="254"/>
      <c r="I762" s="258">
        <f t="shared" ref="I762" si="531">I763+I769</f>
        <v>401600000</v>
      </c>
      <c r="J762" s="254"/>
      <c r="K762" s="254"/>
      <c r="L762" s="254"/>
      <c r="M762" s="254"/>
      <c r="N762" s="258">
        <f t="shared" ref="N762:T762" si="532">N763+N769</f>
        <v>398405500</v>
      </c>
      <c r="O762" s="236">
        <f t="shared" si="487"/>
        <v>99.204556772908376</v>
      </c>
      <c r="P762" s="258">
        <f t="shared" si="532"/>
        <v>398405500</v>
      </c>
      <c r="Q762" s="258">
        <f t="shared" si="532"/>
        <v>0</v>
      </c>
      <c r="R762" s="258">
        <f t="shared" si="532"/>
        <v>0</v>
      </c>
      <c r="S762" s="258">
        <f t="shared" si="532"/>
        <v>0</v>
      </c>
      <c r="T762" s="258">
        <f t="shared" si="532"/>
        <v>0</v>
      </c>
      <c r="U762" s="336">
        <f t="shared" si="490"/>
        <v>3194500</v>
      </c>
      <c r="V762" s="254"/>
    </row>
    <row r="763" spans="1:22" x14ac:dyDescent="0.25">
      <c r="A763" s="254"/>
      <c r="B763" s="635" t="s">
        <v>524</v>
      </c>
      <c r="C763" s="644"/>
      <c r="D763" s="636" t="s">
        <v>117</v>
      </c>
      <c r="E763" s="634"/>
      <c r="F763" s="634"/>
      <c r="G763" s="254"/>
      <c r="H763" s="254"/>
      <c r="I763" s="258">
        <f t="shared" ref="I763:I765" si="533">I764</f>
        <v>20000000</v>
      </c>
      <c r="J763" s="254"/>
      <c r="K763" s="254"/>
      <c r="L763" s="254"/>
      <c r="M763" s="254"/>
      <c r="N763" s="258">
        <f t="shared" ref="N763:T765" si="534">N764</f>
        <v>16805500</v>
      </c>
      <c r="O763" s="236">
        <f t="shared" si="487"/>
        <v>84.027500000000003</v>
      </c>
      <c r="P763" s="258">
        <f t="shared" si="534"/>
        <v>16805500</v>
      </c>
      <c r="Q763" s="258">
        <f t="shared" si="534"/>
        <v>0</v>
      </c>
      <c r="R763" s="258">
        <f t="shared" si="534"/>
        <v>0</v>
      </c>
      <c r="S763" s="258">
        <f t="shared" si="534"/>
        <v>0</v>
      </c>
      <c r="T763" s="258">
        <f t="shared" si="534"/>
        <v>0</v>
      </c>
      <c r="U763" s="336">
        <f t="shared" ref="U763:U795" si="535">I763-N763</f>
        <v>3194500</v>
      </c>
      <c r="V763" s="254"/>
    </row>
    <row r="764" spans="1:22" ht="43.5" customHeight="1" x14ac:dyDescent="0.25">
      <c r="A764" s="254"/>
      <c r="B764" s="635" t="s">
        <v>525</v>
      </c>
      <c r="C764" s="644"/>
      <c r="D764" s="634"/>
      <c r="E764" s="636" t="s">
        <v>526</v>
      </c>
      <c r="F764" s="646" t="s">
        <v>1962</v>
      </c>
      <c r="G764" s="254"/>
      <c r="H764" s="254"/>
      <c r="I764" s="258">
        <f t="shared" si="533"/>
        <v>20000000</v>
      </c>
      <c r="J764" s="254"/>
      <c r="K764" s="254"/>
      <c r="L764" s="254"/>
      <c r="M764" s="254"/>
      <c r="N764" s="258">
        <f t="shared" si="534"/>
        <v>16805500</v>
      </c>
      <c r="O764" s="236">
        <f t="shared" si="487"/>
        <v>84.027500000000003</v>
      </c>
      <c r="P764" s="258">
        <f t="shared" si="534"/>
        <v>16805500</v>
      </c>
      <c r="Q764" s="258">
        <f t="shared" si="534"/>
        <v>0</v>
      </c>
      <c r="R764" s="258">
        <f t="shared" si="534"/>
        <v>0</v>
      </c>
      <c r="S764" s="258">
        <f t="shared" si="534"/>
        <v>0</v>
      </c>
      <c r="T764" s="258">
        <f t="shared" si="534"/>
        <v>0</v>
      </c>
      <c r="U764" s="336">
        <f t="shared" si="535"/>
        <v>3194500</v>
      </c>
      <c r="V764" s="254"/>
    </row>
    <row r="765" spans="1:22" hidden="1" x14ac:dyDescent="0.25">
      <c r="A765" s="254"/>
      <c r="B765" s="635" t="s">
        <v>525</v>
      </c>
      <c r="C765" s="635" t="s">
        <v>527</v>
      </c>
      <c r="D765" s="634"/>
      <c r="E765" s="636" t="s">
        <v>528</v>
      </c>
      <c r="F765" s="636"/>
      <c r="G765" s="254"/>
      <c r="H765" s="254"/>
      <c r="I765" s="258">
        <f t="shared" si="533"/>
        <v>20000000</v>
      </c>
      <c r="J765" s="254"/>
      <c r="K765" s="254"/>
      <c r="L765" s="254"/>
      <c r="M765" s="254"/>
      <c r="N765" s="258">
        <f t="shared" si="534"/>
        <v>16805500</v>
      </c>
      <c r="O765" s="236">
        <f t="shared" si="487"/>
        <v>84.027500000000003</v>
      </c>
      <c r="P765" s="258">
        <f t="shared" si="534"/>
        <v>16805500</v>
      </c>
      <c r="Q765" s="258">
        <f t="shared" si="534"/>
        <v>0</v>
      </c>
      <c r="R765" s="258">
        <f t="shared" si="534"/>
        <v>0</v>
      </c>
      <c r="S765" s="258">
        <f t="shared" si="534"/>
        <v>0</v>
      </c>
      <c r="T765" s="258">
        <f t="shared" si="534"/>
        <v>0</v>
      </c>
      <c r="U765" s="336">
        <f t="shared" si="535"/>
        <v>3194500</v>
      </c>
      <c r="V765" s="254"/>
    </row>
    <row r="766" spans="1:22" hidden="1" x14ac:dyDescent="0.25">
      <c r="A766" s="254"/>
      <c r="B766" s="639" t="s">
        <v>525</v>
      </c>
      <c r="C766" s="639" t="s">
        <v>529</v>
      </c>
      <c r="D766" s="638"/>
      <c r="E766" s="640" t="s">
        <v>528</v>
      </c>
      <c r="F766" s="640"/>
      <c r="G766" s="254"/>
      <c r="H766" s="254"/>
      <c r="I766" s="263">
        <f t="shared" ref="I766" si="536">SUM(I767)</f>
        <v>20000000</v>
      </c>
      <c r="J766" s="254"/>
      <c r="K766" s="254"/>
      <c r="L766" s="254"/>
      <c r="M766" s="254"/>
      <c r="N766" s="263">
        <f t="shared" ref="N766:T766" si="537">SUM(N767)</f>
        <v>16805500</v>
      </c>
      <c r="O766" s="236">
        <f t="shared" si="487"/>
        <v>84.027500000000003</v>
      </c>
      <c r="P766" s="263">
        <f t="shared" si="537"/>
        <v>16805500</v>
      </c>
      <c r="Q766" s="263">
        <f t="shared" si="537"/>
        <v>0</v>
      </c>
      <c r="R766" s="263">
        <f t="shared" si="537"/>
        <v>0</v>
      </c>
      <c r="S766" s="263">
        <f t="shared" si="537"/>
        <v>0</v>
      </c>
      <c r="T766" s="263">
        <f t="shared" si="537"/>
        <v>0</v>
      </c>
      <c r="U766" s="336">
        <f t="shared" si="535"/>
        <v>3194500</v>
      </c>
      <c r="V766" s="254"/>
    </row>
    <row r="767" spans="1:22" hidden="1" x14ac:dyDescent="0.25">
      <c r="A767" s="254"/>
      <c r="B767" s="320" t="s">
        <v>525</v>
      </c>
      <c r="C767" s="320" t="s">
        <v>530</v>
      </c>
      <c r="D767" s="321"/>
      <c r="E767" s="322" t="s">
        <v>528</v>
      </c>
      <c r="F767" s="322"/>
      <c r="G767" s="254"/>
      <c r="H767" s="254"/>
      <c r="I767" s="265">
        <v>20000000</v>
      </c>
      <c r="J767" s="254"/>
      <c r="K767" s="254"/>
      <c r="L767" s="254"/>
      <c r="M767" s="254"/>
      <c r="N767" s="265">
        <v>16805500</v>
      </c>
      <c r="O767" s="236">
        <f t="shared" si="487"/>
        <v>84.027500000000003</v>
      </c>
      <c r="P767" s="265">
        <f>N767</f>
        <v>16805500</v>
      </c>
      <c r="Q767" s="265"/>
      <c r="R767" s="265"/>
      <c r="S767" s="265"/>
      <c r="T767" s="265"/>
      <c r="U767" s="336">
        <f t="shared" si="535"/>
        <v>3194500</v>
      </c>
      <c r="V767" s="254"/>
    </row>
    <row r="768" spans="1:22" ht="15.75" hidden="1" customHeight="1" x14ac:dyDescent="0.25">
      <c r="A768" s="254"/>
      <c r="B768" s="320"/>
      <c r="C768" s="320"/>
      <c r="D768" s="321"/>
      <c r="E768" s="322"/>
      <c r="F768" s="322"/>
      <c r="G768" s="254"/>
      <c r="H768" s="254"/>
      <c r="I768" s="265"/>
      <c r="J768" s="254"/>
      <c r="K768" s="254"/>
      <c r="L768" s="254"/>
      <c r="M768" s="254"/>
      <c r="N768" s="265"/>
      <c r="O768" s="236"/>
      <c r="P768" s="265"/>
      <c r="Q768" s="265"/>
      <c r="R768" s="265"/>
      <c r="S768" s="265"/>
      <c r="T768" s="265"/>
      <c r="U768" s="336">
        <f t="shared" si="535"/>
        <v>0</v>
      </c>
      <c r="V768" s="254"/>
    </row>
    <row r="769" spans="1:24" ht="30" customHeight="1" x14ac:dyDescent="0.25">
      <c r="A769" s="254"/>
      <c r="B769" s="635" t="s">
        <v>531</v>
      </c>
      <c r="C769" s="644"/>
      <c r="D769" s="636" t="s">
        <v>532</v>
      </c>
      <c r="E769" s="634"/>
      <c r="F769" s="649" t="s">
        <v>1963</v>
      </c>
      <c r="G769" s="254"/>
      <c r="H769" s="254"/>
      <c r="I769" s="258">
        <f t="shared" ref="I769:I771" si="538">I770</f>
        <v>381600000</v>
      </c>
      <c r="J769" s="254"/>
      <c r="K769" s="254"/>
      <c r="L769" s="254"/>
      <c r="M769" s="254"/>
      <c r="N769" s="258">
        <f t="shared" ref="N769:T771" si="539">N770</f>
        <v>381600000</v>
      </c>
      <c r="O769" s="236">
        <f t="shared" si="487"/>
        <v>100</v>
      </c>
      <c r="P769" s="258">
        <f t="shared" si="539"/>
        <v>381600000</v>
      </c>
      <c r="Q769" s="258">
        <f t="shared" si="539"/>
        <v>0</v>
      </c>
      <c r="R769" s="258">
        <f t="shared" si="539"/>
        <v>0</v>
      </c>
      <c r="S769" s="258">
        <f t="shared" si="539"/>
        <v>0</v>
      </c>
      <c r="T769" s="258">
        <f t="shared" si="539"/>
        <v>0</v>
      </c>
      <c r="U769" s="336">
        <f t="shared" si="535"/>
        <v>0</v>
      </c>
      <c r="V769" s="254"/>
    </row>
    <row r="770" spans="1:24" hidden="1" x14ac:dyDescent="0.25">
      <c r="A770" s="254"/>
      <c r="B770" s="635" t="s">
        <v>533</v>
      </c>
      <c r="C770" s="644"/>
      <c r="D770" s="634"/>
      <c r="E770" s="636" t="s">
        <v>534</v>
      </c>
      <c r="F770" s="636"/>
      <c r="G770" s="254"/>
      <c r="H770" s="254"/>
      <c r="I770" s="258">
        <f t="shared" si="538"/>
        <v>381600000</v>
      </c>
      <c r="J770" s="254"/>
      <c r="K770" s="254"/>
      <c r="L770" s="254"/>
      <c r="M770" s="254"/>
      <c r="N770" s="258">
        <f t="shared" si="539"/>
        <v>381600000</v>
      </c>
      <c r="O770" s="236">
        <f t="shared" si="487"/>
        <v>100</v>
      </c>
      <c r="P770" s="258">
        <f t="shared" si="539"/>
        <v>381600000</v>
      </c>
      <c r="Q770" s="258">
        <f t="shared" si="539"/>
        <v>0</v>
      </c>
      <c r="R770" s="258">
        <f t="shared" si="539"/>
        <v>0</v>
      </c>
      <c r="S770" s="258">
        <f t="shared" si="539"/>
        <v>0</v>
      </c>
      <c r="T770" s="258">
        <f t="shared" si="539"/>
        <v>0</v>
      </c>
      <c r="U770" s="336">
        <f t="shared" si="535"/>
        <v>0</v>
      </c>
      <c r="V770" s="254"/>
    </row>
    <row r="771" spans="1:24" hidden="1" x14ac:dyDescent="0.25">
      <c r="A771" s="254"/>
      <c r="B771" s="635" t="s">
        <v>533</v>
      </c>
      <c r="C771" s="635" t="s">
        <v>527</v>
      </c>
      <c r="D771" s="634"/>
      <c r="E771" s="636" t="s">
        <v>528</v>
      </c>
      <c r="F771" s="636"/>
      <c r="G771" s="254"/>
      <c r="H771" s="254"/>
      <c r="I771" s="258">
        <f t="shared" si="538"/>
        <v>381600000</v>
      </c>
      <c r="J771" s="254"/>
      <c r="K771" s="254"/>
      <c r="L771" s="254"/>
      <c r="M771" s="254"/>
      <c r="N771" s="258">
        <f t="shared" si="539"/>
        <v>381600000</v>
      </c>
      <c r="O771" s="236">
        <f t="shared" si="487"/>
        <v>100</v>
      </c>
      <c r="P771" s="258">
        <f t="shared" si="539"/>
        <v>381600000</v>
      </c>
      <c r="Q771" s="258">
        <f t="shared" si="539"/>
        <v>0</v>
      </c>
      <c r="R771" s="258">
        <f t="shared" si="539"/>
        <v>0</v>
      </c>
      <c r="S771" s="258">
        <f t="shared" si="539"/>
        <v>0</v>
      </c>
      <c r="T771" s="258">
        <f t="shared" si="539"/>
        <v>0</v>
      </c>
      <c r="U771" s="336">
        <f t="shared" si="535"/>
        <v>0</v>
      </c>
      <c r="V771" s="254"/>
    </row>
    <row r="772" spans="1:24" hidden="1" x14ac:dyDescent="0.25">
      <c r="A772" s="254"/>
      <c r="B772" s="639" t="s">
        <v>533</v>
      </c>
      <c r="C772" s="639" t="s">
        <v>529</v>
      </c>
      <c r="D772" s="638"/>
      <c r="E772" s="640" t="s">
        <v>528</v>
      </c>
      <c r="F772" s="640"/>
      <c r="G772" s="254"/>
      <c r="H772" s="254"/>
      <c r="I772" s="263">
        <f t="shared" ref="I772" si="540">SUM(I773)</f>
        <v>381600000</v>
      </c>
      <c r="J772" s="254"/>
      <c r="K772" s="254"/>
      <c r="L772" s="254"/>
      <c r="M772" s="254"/>
      <c r="N772" s="263">
        <f t="shared" ref="N772:T772" si="541">SUM(N773)</f>
        <v>381600000</v>
      </c>
      <c r="O772" s="236">
        <f t="shared" si="487"/>
        <v>100</v>
      </c>
      <c r="P772" s="263">
        <f t="shared" si="541"/>
        <v>381600000</v>
      </c>
      <c r="Q772" s="263">
        <f t="shared" si="541"/>
        <v>0</v>
      </c>
      <c r="R772" s="263">
        <f t="shared" si="541"/>
        <v>0</v>
      </c>
      <c r="S772" s="263">
        <f t="shared" si="541"/>
        <v>0</v>
      </c>
      <c r="T772" s="263">
        <f t="shared" si="541"/>
        <v>0</v>
      </c>
      <c r="U772" s="336">
        <f t="shared" si="535"/>
        <v>0</v>
      </c>
      <c r="V772" s="254"/>
    </row>
    <row r="773" spans="1:24" hidden="1" x14ac:dyDescent="0.25">
      <c r="A773" s="254"/>
      <c r="B773" s="320" t="s">
        <v>533</v>
      </c>
      <c r="C773" s="320" t="s">
        <v>530</v>
      </c>
      <c r="D773" s="321"/>
      <c r="E773" s="322" t="s">
        <v>528</v>
      </c>
      <c r="F773" s="322"/>
      <c r="G773" s="254"/>
      <c r="H773" s="254"/>
      <c r="I773" s="265">
        <v>381600000</v>
      </c>
      <c r="J773" s="254"/>
      <c r="K773" s="254"/>
      <c r="L773" s="254"/>
      <c r="M773" s="254"/>
      <c r="N773" s="265">
        <v>381600000</v>
      </c>
      <c r="O773" s="236">
        <f t="shared" si="487"/>
        <v>100</v>
      </c>
      <c r="P773" s="265">
        <v>381600000</v>
      </c>
      <c r="Q773" s="265"/>
      <c r="R773" s="265"/>
      <c r="S773" s="265"/>
      <c r="T773" s="265"/>
      <c r="U773" s="336">
        <f t="shared" si="535"/>
        <v>0</v>
      </c>
      <c r="V773" s="254"/>
    </row>
    <row r="774" spans="1:24" hidden="1" x14ac:dyDescent="0.25">
      <c r="A774" s="254"/>
      <c r="B774" s="320"/>
      <c r="C774" s="320"/>
      <c r="D774" s="321"/>
      <c r="E774" s="322"/>
      <c r="F774" s="322"/>
      <c r="G774" s="254"/>
      <c r="H774" s="254"/>
      <c r="I774" s="265"/>
      <c r="J774" s="254"/>
      <c r="K774" s="254"/>
      <c r="L774" s="254"/>
      <c r="M774" s="254"/>
      <c r="N774" s="265"/>
      <c r="O774" s="236"/>
      <c r="P774" s="265"/>
      <c r="Q774" s="265"/>
      <c r="R774" s="265"/>
      <c r="S774" s="265"/>
      <c r="T774" s="265"/>
      <c r="U774" s="336">
        <f t="shared" si="535"/>
        <v>0</v>
      </c>
      <c r="V774" s="254"/>
    </row>
    <row r="775" spans="1:24" s="695" customFormat="1" ht="12.75" x14ac:dyDescent="0.25">
      <c r="A775" s="687"/>
      <c r="B775" s="688"/>
      <c r="C775" s="689"/>
      <c r="D775" s="690"/>
      <c r="E775" s="691" t="s">
        <v>19</v>
      </c>
      <c r="F775" s="691"/>
      <c r="G775" s="687"/>
      <c r="H775" s="687"/>
      <c r="I775" s="692">
        <f t="shared" ref="I775:T775" si="542">I56</f>
        <v>2247918603</v>
      </c>
      <c r="J775" s="692">
        <f t="shared" si="542"/>
        <v>0</v>
      </c>
      <c r="K775" s="692">
        <f t="shared" si="542"/>
        <v>0</v>
      </c>
      <c r="L775" s="692">
        <f t="shared" si="542"/>
        <v>0</v>
      </c>
      <c r="M775" s="692">
        <f t="shared" si="542"/>
        <v>0</v>
      </c>
      <c r="N775" s="692">
        <f t="shared" si="542"/>
        <v>2079391595</v>
      </c>
      <c r="O775" s="693">
        <f t="shared" si="487"/>
        <v>92.502975518104208</v>
      </c>
      <c r="P775" s="692">
        <f t="shared" si="542"/>
        <v>971185595</v>
      </c>
      <c r="Q775" s="692">
        <f t="shared" si="542"/>
        <v>761545292</v>
      </c>
      <c r="R775" s="692">
        <f t="shared" si="542"/>
        <v>17275375</v>
      </c>
      <c r="S775" s="692">
        <f t="shared" si="542"/>
        <v>77848533</v>
      </c>
      <c r="T775" s="692">
        <f t="shared" si="542"/>
        <v>251536800</v>
      </c>
      <c r="U775" s="694">
        <f t="shared" si="535"/>
        <v>168527008</v>
      </c>
      <c r="V775" s="687"/>
      <c r="X775" s="696"/>
    </row>
    <row r="776" spans="1:24" hidden="1" x14ac:dyDescent="0.25">
      <c r="A776" s="254"/>
      <c r="B776" s="635" t="s">
        <v>567</v>
      </c>
      <c r="C776" s="635"/>
      <c r="D776" s="636"/>
      <c r="E776" s="329" t="s">
        <v>559</v>
      </c>
      <c r="F776" s="329"/>
      <c r="G776" s="254"/>
      <c r="H776" s="254"/>
      <c r="I776" s="330">
        <f t="shared" ref="I776:T776" si="543">I55-I56</f>
        <v>-140058803</v>
      </c>
      <c r="J776" s="330">
        <f t="shared" si="543"/>
        <v>202850878</v>
      </c>
      <c r="K776" s="330">
        <f t="shared" si="543"/>
        <v>1752951760</v>
      </c>
      <c r="L776" s="330">
        <f t="shared" si="543"/>
        <v>0</v>
      </c>
      <c r="M776" s="330">
        <f t="shared" si="543"/>
        <v>0</v>
      </c>
      <c r="N776" s="330">
        <f t="shared" si="543"/>
        <v>-29646238</v>
      </c>
      <c r="O776" s="330">
        <f t="shared" si="543"/>
        <v>-552.26907253226932</v>
      </c>
      <c r="P776" s="330">
        <f t="shared" si="543"/>
        <v>-19473595</v>
      </c>
      <c r="Q776" s="330">
        <f t="shared" si="543"/>
        <v>20135018</v>
      </c>
      <c r="R776" s="330">
        <f t="shared" si="543"/>
        <v>-431181.11510000005</v>
      </c>
      <c r="S776" s="330">
        <f t="shared" si="543"/>
        <v>-6226533</v>
      </c>
      <c r="T776" s="330">
        <f t="shared" si="543"/>
        <v>-173649800</v>
      </c>
      <c r="U776" s="336">
        <f t="shared" si="535"/>
        <v>-110412565</v>
      </c>
      <c r="V776" s="254"/>
    </row>
    <row r="777" spans="1:24" hidden="1" x14ac:dyDescent="0.25">
      <c r="A777" s="254"/>
      <c r="B777" s="639" t="s">
        <v>926</v>
      </c>
      <c r="C777" s="639"/>
      <c r="D777" s="331">
        <v>6</v>
      </c>
      <c r="E777" s="329" t="s">
        <v>21</v>
      </c>
      <c r="F777" s="329"/>
      <c r="G777" s="254"/>
      <c r="H777" s="254"/>
      <c r="I777" s="330">
        <f>I778-I781</f>
        <v>121038024</v>
      </c>
      <c r="J777" s="254"/>
      <c r="K777" s="254"/>
      <c r="L777" s="254"/>
      <c r="M777" s="254"/>
      <c r="N777" s="330">
        <f>N778-N781</f>
        <v>121038024</v>
      </c>
      <c r="O777" s="330">
        <f t="shared" ref="O777:T777" si="544">O778-O781</f>
        <v>0</v>
      </c>
      <c r="P777" s="330">
        <f t="shared" si="544"/>
        <v>89662150</v>
      </c>
      <c r="Q777" s="330">
        <f t="shared" si="544"/>
        <v>4254881</v>
      </c>
      <c r="R777" s="330">
        <f t="shared" si="544"/>
        <v>594618</v>
      </c>
      <c r="S777" s="330">
        <f t="shared" si="544"/>
        <v>22040800</v>
      </c>
      <c r="T777" s="330">
        <f t="shared" si="544"/>
        <v>4485575</v>
      </c>
      <c r="U777" s="336">
        <f t="shared" si="535"/>
        <v>0</v>
      </c>
      <c r="V777" s="254"/>
    </row>
    <row r="778" spans="1:24" hidden="1" x14ac:dyDescent="0.25">
      <c r="A778" s="254"/>
      <c r="B778" s="320" t="s">
        <v>927</v>
      </c>
      <c r="C778" s="320"/>
      <c r="D778" s="332" t="s">
        <v>564</v>
      </c>
      <c r="E778" s="329" t="s">
        <v>22</v>
      </c>
      <c r="F778" s="329"/>
      <c r="G778" s="254"/>
      <c r="H778" s="254"/>
      <c r="I778" s="330">
        <f>I779+I780</f>
        <v>121038024</v>
      </c>
      <c r="J778" s="254"/>
      <c r="K778" s="254"/>
      <c r="L778" s="254"/>
      <c r="M778" s="254"/>
      <c r="N778" s="330">
        <f>N779+N780</f>
        <v>121038024</v>
      </c>
      <c r="O778" s="330">
        <f t="shared" ref="O778:T778" si="545">O779+O780</f>
        <v>0</v>
      </c>
      <c r="P778" s="330">
        <f t="shared" si="545"/>
        <v>89662150</v>
      </c>
      <c r="Q778" s="330">
        <f t="shared" si="545"/>
        <v>4254881</v>
      </c>
      <c r="R778" s="330">
        <f t="shared" si="545"/>
        <v>594618</v>
      </c>
      <c r="S778" s="330">
        <f t="shared" si="545"/>
        <v>22040800</v>
      </c>
      <c r="T778" s="330">
        <f t="shared" si="545"/>
        <v>4485575</v>
      </c>
      <c r="U778" s="336">
        <f t="shared" si="535"/>
        <v>0</v>
      </c>
      <c r="V778" s="254"/>
    </row>
    <row r="779" spans="1:24" hidden="1" x14ac:dyDescent="0.25">
      <c r="A779" s="254"/>
      <c r="B779" s="320"/>
      <c r="C779" s="320"/>
      <c r="D779" s="333" t="s">
        <v>565</v>
      </c>
      <c r="E779" s="254" t="s">
        <v>560</v>
      </c>
      <c r="F779" s="254"/>
      <c r="G779" s="254"/>
      <c r="H779" s="254"/>
      <c r="I779" s="334">
        <v>121038024</v>
      </c>
      <c r="J779" s="254"/>
      <c r="K779" s="254"/>
      <c r="L779" s="254"/>
      <c r="M779" s="254"/>
      <c r="N779" s="334">
        <v>121038024</v>
      </c>
      <c r="O779" s="254"/>
      <c r="P779" s="334">
        <v>89662150</v>
      </c>
      <c r="Q779" s="334">
        <v>4254881</v>
      </c>
      <c r="R779" s="334">
        <v>594618</v>
      </c>
      <c r="S779" s="334">
        <v>22040800</v>
      </c>
      <c r="T779" s="334">
        <v>4485575</v>
      </c>
      <c r="U779" s="336">
        <f t="shared" si="535"/>
        <v>0</v>
      </c>
      <c r="V779" s="254"/>
    </row>
    <row r="780" spans="1:24" hidden="1" x14ac:dyDescent="0.25">
      <c r="A780" s="254"/>
      <c r="B780" s="320"/>
      <c r="C780" s="320"/>
      <c r="D780" s="333" t="s">
        <v>566</v>
      </c>
      <c r="E780" s="254" t="s">
        <v>561</v>
      </c>
      <c r="F780" s="254"/>
      <c r="G780" s="254"/>
      <c r="H780" s="254"/>
      <c r="I780" s="334"/>
      <c r="J780" s="254"/>
      <c r="K780" s="254"/>
      <c r="L780" s="254"/>
      <c r="M780" s="254"/>
      <c r="N780" s="334"/>
      <c r="O780" s="254"/>
      <c r="P780" s="254"/>
      <c r="Q780" s="254"/>
      <c r="R780" s="254"/>
      <c r="S780" s="254"/>
      <c r="T780" s="254"/>
      <c r="U780" s="336">
        <f t="shared" si="535"/>
        <v>0</v>
      </c>
      <c r="V780" s="254"/>
    </row>
    <row r="781" spans="1:24" hidden="1" x14ac:dyDescent="0.25">
      <c r="A781" s="254"/>
      <c r="B781" s="320"/>
      <c r="C781" s="320"/>
      <c r="D781" s="332" t="s">
        <v>567</v>
      </c>
      <c r="E781" s="329" t="s">
        <v>23</v>
      </c>
      <c r="F781" s="329"/>
      <c r="G781" s="254"/>
      <c r="H781" s="254"/>
      <c r="I781" s="330">
        <f>I782+I783</f>
        <v>0</v>
      </c>
      <c r="J781" s="254"/>
      <c r="K781" s="254"/>
      <c r="L781" s="254"/>
      <c r="M781" s="254"/>
      <c r="N781" s="330">
        <f>N782+N783</f>
        <v>0</v>
      </c>
      <c r="O781" s="330">
        <f t="shared" ref="O781:T781" si="546">O782+O783</f>
        <v>0</v>
      </c>
      <c r="P781" s="330">
        <f t="shared" si="546"/>
        <v>0</v>
      </c>
      <c r="Q781" s="330">
        <f t="shared" si="546"/>
        <v>0</v>
      </c>
      <c r="R781" s="330">
        <f t="shared" si="546"/>
        <v>0</v>
      </c>
      <c r="S781" s="330">
        <f t="shared" si="546"/>
        <v>0</v>
      </c>
      <c r="T781" s="330">
        <f t="shared" si="546"/>
        <v>0</v>
      </c>
      <c r="U781" s="336">
        <f t="shared" si="535"/>
        <v>0</v>
      </c>
      <c r="V781" s="254"/>
    </row>
    <row r="782" spans="1:24" hidden="1" x14ac:dyDescent="0.25">
      <c r="A782" s="254"/>
      <c r="B782" s="320"/>
      <c r="C782" s="320"/>
      <c r="D782" s="333" t="s">
        <v>568</v>
      </c>
      <c r="E782" s="254" t="s">
        <v>562</v>
      </c>
      <c r="F782" s="254"/>
      <c r="G782" s="254"/>
      <c r="H782" s="254"/>
      <c r="I782" s="334"/>
      <c r="J782" s="254"/>
      <c r="K782" s="254"/>
      <c r="L782" s="254"/>
      <c r="M782" s="254"/>
      <c r="N782" s="334"/>
      <c r="O782" s="254"/>
      <c r="P782" s="254"/>
      <c r="Q782" s="254"/>
      <c r="R782" s="254"/>
      <c r="S782" s="254"/>
      <c r="T782" s="254"/>
      <c r="U782" s="336">
        <f t="shared" si="535"/>
        <v>0</v>
      </c>
      <c r="V782" s="254"/>
    </row>
    <row r="783" spans="1:24" hidden="1" x14ac:dyDescent="0.25">
      <c r="A783" s="254"/>
      <c r="B783" s="320"/>
      <c r="C783" s="320"/>
      <c r="D783" s="333" t="s">
        <v>569</v>
      </c>
      <c r="E783" s="254" t="s">
        <v>133</v>
      </c>
      <c r="F783" s="254"/>
      <c r="G783" s="254"/>
      <c r="H783" s="254"/>
      <c r="I783" s="334"/>
      <c r="J783" s="254"/>
      <c r="K783" s="254"/>
      <c r="L783" s="254"/>
      <c r="M783" s="254"/>
      <c r="N783" s="334"/>
      <c r="O783" s="254"/>
      <c r="P783" s="254"/>
      <c r="Q783" s="254"/>
      <c r="R783" s="254"/>
      <c r="S783" s="254"/>
      <c r="T783" s="254"/>
      <c r="U783" s="336">
        <f t="shared" si="535"/>
        <v>0</v>
      </c>
      <c r="V783" s="254"/>
    </row>
    <row r="784" spans="1:24" hidden="1" x14ac:dyDescent="0.25">
      <c r="A784" s="254"/>
      <c r="B784" s="320"/>
      <c r="C784" s="320"/>
      <c r="D784" s="636"/>
      <c r="E784" s="329" t="s">
        <v>563</v>
      </c>
      <c r="F784" s="329"/>
      <c r="G784" s="254"/>
      <c r="H784" s="254"/>
      <c r="I784" s="330">
        <f>I778-I781</f>
        <v>121038024</v>
      </c>
      <c r="J784" s="254"/>
      <c r="K784" s="254"/>
      <c r="L784" s="254"/>
      <c r="M784" s="254"/>
      <c r="N784" s="330">
        <f>N778-N781</f>
        <v>121038024</v>
      </c>
      <c r="O784" s="330">
        <f t="shared" ref="O784:T784" si="547">O778-O781</f>
        <v>0</v>
      </c>
      <c r="P784" s="330">
        <f t="shared" si="547"/>
        <v>89662150</v>
      </c>
      <c r="Q784" s="330">
        <f t="shared" si="547"/>
        <v>4254881</v>
      </c>
      <c r="R784" s="330">
        <f t="shared" si="547"/>
        <v>594618</v>
      </c>
      <c r="S784" s="330">
        <f t="shared" si="547"/>
        <v>22040800</v>
      </c>
      <c r="T784" s="330">
        <f t="shared" si="547"/>
        <v>4485575</v>
      </c>
      <c r="U784" s="336">
        <f t="shared" si="535"/>
        <v>0</v>
      </c>
      <c r="V784" s="254"/>
    </row>
    <row r="785" spans="1:24" ht="15.75" hidden="1" customHeight="1" x14ac:dyDescent="0.25">
      <c r="A785" s="254"/>
      <c r="B785" s="320"/>
      <c r="C785" s="320"/>
      <c r="D785" s="636"/>
      <c r="E785" s="329" t="s">
        <v>24</v>
      </c>
      <c r="F785" s="329"/>
      <c r="G785" s="254"/>
      <c r="H785" s="254"/>
      <c r="I785" s="330"/>
      <c r="J785" s="254"/>
      <c r="K785" s="254"/>
      <c r="L785" s="254"/>
      <c r="M785" s="254"/>
      <c r="N785" s="330"/>
      <c r="O785" s="254"/>
      <c r="P785" s="337">
        <f>P776+P784</f>
        <v>70188555</v>
      </c>
      <c r="Q785" s="337">
        <f t="shared" ref="Q785:T785" si="548">Q776+Q784</f>
        <v>24389899</v>
      </c>
      <c r="R785" s="337">
        <f t="shared" si="548"/>
        <v>163436.88489999995</v>
      </c>
      <c r="S785" s="336">
        <f t="shared" si="548"/>
        <v>15814267</v>
      </c>
      <c r="T785" s="336">
        <f t="shared" si="548"/>
        <v>-169164225</v>
      </c>
      <c r="U785" s="336">
        <f t="shared" si="535"/>
        <v>0</v>
      </c>
      <c r="V785" s="254"/>
      <c r="X785" s="348"/>
    </row>
    <row r="786" spans="1:24" ht="15.75" x14ac:dyDescent="0.3">
      <c r="A786" s="321"/>
      <c r="B786" s="661" t="s">
        <v>567</v>
      </c>
      <c r="C786" s="661"/>
      <c r="D786" s="662"/>
      <c r="E786" s="373" t="s">
        <v>559</v>
      </c>
      <c r="F786" s="626"/>
      <c r="G786" s="367"/>
      <c r="H786" s="367"/>
      <c r="I786" s="627">
        <f>I55-I775</f>
        <v>-140058803</v>
      </c>
      <c r="J786" s="627">
        <f t="shared" ref="J786:U786" si="549">J55-J775</f>
        <v>202850878</v>
      </c>
      <c r="K786" s="627">
        <f t="shared" si="549"/>
        <v>1752951760</v>
      </c>
      <c r="L786" s="627">
        <f t="shared" si="549"/>
        <v>0</v>
      </c>
      <c r="M786" s="627">
        <f t="shared" si="549"/>
        <v>0</v>
      </c>
      <c r="N786" s="627">
        <f t="shared" si="549"/>
        <v>-29646238</v>
      </c>
      <c r="O786" s="627">
        <f t="shared" si="549"/>
        <v>4.7399889807680609</v>
      </c>
      <c r="P786" s="627">
        <f t="shared" si="549"/>
        <v>-19473595</v>
      </c>
      <c r="Q786" s="627">
        <f t="shared" si="549"/>
        <v>20135018</v>
      </c>
      <c r="R786" s="627">
        <f t="shared" si="549"/>
        <v>-431181.11510000005</v>
      </c>
      <c r="S786" s="627">
        <f t="shared" si="549"/>
        <v>-6226533</v>
      </c>
      <c r="T786" s="627">
        <f t="shared" si="549"/>
        <v>-173649800</v>
      </c>
      <c r="U786" s="627">
        <f t="shared" si="549"/>
        <v>-110412565</v>
      </c>
      <c r="V786" s="334"/>
    </row>
    <row r="787" spans="1:24" ht="15.75" x14ac:dyDescent="0.3">
      <c r="A787" s="321"/>
      <c r="B787" s="663" t="s">
        <v>926</v>
      </c>
      <c r="C787" s="628">
        <v>6</v>
      </c>
      <c r="D787" s="628"/>
      <c r="E787" s="373" t="s">
        <v>21</v>
      </c>
      <c r="F787" s="626"/>
      <c r="G787" s="367"/>
      <c r="H787" s="367"/>
      <c r="I787" s="627">
        <f>I788-I791</f>
        <v>140058803</v>
      </c>
      <c r="J787" s="367"/>
      <c r="K787" s="367"/>
      <c r="L787" s="367"/>
      <c r="M787" s="367"/>
      <c r="N787" s="627">
        <f>N788-N791</f>
        <v>140058803</v>
      </c>
      <c r="P787" s="459"/>
      <c r="Q787" s="459"/>
      <c r="R787" s="459"/>
      <c r="S787" s="459"/>
      <c r="T787" s="459"/>
      <c r="U787" s="336">
        <f t="shared" si="535"/>
        <v>0</v>
      </c>
      <c r="V787" s="254"/>
    </row>
    <row r="788" spans="1:24" ht="15.75" x14ac:dyDescent="0.3">
      <c r="A788" s="204"/>
      <c r="B788" s="664" t="s">
        <v>927</v>
      </c>
      <c r="C788" s="629" t="s">
        <v>564</v>
      </c>
      <c r="D788" s="629"/>
      <c r="E788" s="373" t="s">
        <v>22</v>
      </c>
      <c r="F788" s="626"/>
      <c r="G788" s="367"/>
      <c r="H788" s="367"/>
      <c r="I788" s="627">
        <f>I789+I790</f>
        <v>140058803</v>
      </c>
      <c r="J788" s="367"/>
      <c r="K788" s="367"/>
      <c r="L788" s="367"/>
      <c r="M788" s="367"/>
      <c r="N788" s="627">
        <f>N789+N790</f>
        <v>140058803</v>
      </c>
      <c r="O788" s="444">
        <f>17958279-N776</f>
        <v>47604517</v>
      </c>
      <c r="U788" s="336">
        <f t="shared" si="535"/>
        <v>0</v>
      </c>
      <c r="V788" s="254"/>
    </row>
    <row r="789" spans="1:24" ht="15.75" x14ac:dyDescent="0.3">
      <c r="A789" s="204"/>
      <c r="B789" s="664"/>
      <c r="C789" s="630" t="s">
        <v>565</v>
      </c>
      <c r="D789" s="630"/>
      <c r="E789" s="367" t="s">
        <v>560</v>
      </c>
      <c r="F789" s="626"/>
      <c r="G789" s="367"/>
      <c r="H789" s="367"/>
      <c r="I789" s="631">
        <v>140058803</v>
      </c>
      <c r="J789" s="367"/>
      <c r="K789" s="367"/>
      <c r="L789" s="367"/>
      <c r="M789" s="367"/>
      <c r="N789" s="631">
        <f>I789</f>
        <v>140058803</v>
      </c>
      <c r="R789" s="346" t="s">
        <v>1976</v>
      </c>
      <c r="U789" s="336">
        <f t="shared" si="535"/>
        <v>0</v>
      </c>
      <c r="V789" s="254"/>
      <c r="W789" s="459"/>
    </row>
    <row r="790" spans="1:24" ht="15.75" x14ac:dyDescent="0.3">
      <c r="A790" s="204"/>
      <c r="B790" s="664"/>
      <c r="C790" s="630" t="s">
        <v>566</v>
      </c>
      <c r="D790" s="630"/>
      <c r="E790" s="367" t="s">
        <v>561</v>
      </c>
      <c r="F790" s="626"/>
      <c r="G790" s="367"/>
      <c r="H790" s="367"/>
      <c r="I790" s="631"/>
      <c r="J790" s="367"/>
      <c r="K790" s="367"/>
      <c r="L790" s="367"/>
      <c r="M790" s="367"/>
      <c r="N790" s="631"/>
      <c r="R790" s="346" t="s">
        <v>535</v>
      </c>
      <c r="U790" s="336">
        <f t="shared" si="535"/>
        <v>0</v>
      </c>
      <c r="V790" s="254"/>
    </row>
    <row r="791" spans="1:24" ht="15.75" x14ac:dyDescent="0.3">
      <c r="A791" s="665"/>
      <c r="B791" s="664"/>
      <c r="C791" s="629" t="s">
        <v>567</v>
      </c>
      <c r="D791" s="629"/>
      <c r="E791" s="373" t="s">
        <v>23</v>
      </c>
      <c r="F791" s="626"/>
      <c r="G791" s="367"/>
      <c r="H791" s="367"/>
      <c r="I791" s="627">
        <f>I792+I793</f>
        <v>0</v>
      </c>
      <c r="J791" s="367"/>
      <c r="K791" s="367"/>
      <c r="L791" s="367"/>
      <c r="M791" s="367"/>
      <c r="N791" s="627">
        <f>N792+N793</f>
        <v>0</v>
      </c>
      <c r="R791" s="346"/>
      <c r="U791" s="336">
        <f t="shared" si="535"/>
        <v>0</v>
      </c>
      <c r="V791" s="254"/>
    </row>
    <row r="792" spans="1:24" ht="15.75" x14ac:dyDescent="0.3">
      <c r="A792" s="254"/>
      <c r="B792" s="664"/>
      <c r="C792" s="630" t="s">
        <v>568</v>
      </c>
      <c r="D792" s="630"/>
      <c r="E792" s="367" t="s">
        <v>562</v>
      </c>
      <c r="F792" s="626"/>
      <c r="G792" s="367"/>
      <c r="H792" s="367"/>
      <c r="I792" s="631"/>
      <c r="J792" s="367"/>
      <c r="K792" s="367"/>
      <c r="L792" s="367"/>
      <c r="M792" s="367"/>
      <c r="N792" s="631"/>
      <c r="R792" s="346"/>
      <c r="U792" s="336">
        <f t="shared" si="535"/>
        <v>0</v>
      </c>
      <c r="V792" s="254"/>
    </row>
    <row r="793" spans="1:24" ht="15.75" x14ac:dyDescent="0.3">
      <c r="A793" s="254"/>
      <c r="B793" s="664"/>
      <c r="C793" s="630" t="s">
        <v>569</v>
      </c>
      <c r="D793" s="630"/>
      <c r="E793" s="367" t="s">
        <v>133</v>
      </c>
      <c r="F793" s="626"/>
      <c r="G793" s="367"/>
      <c r="H793" s="367"/>
      <c r="I793" s="631"/>
      <c r="J793" s="367"/>
      <c r="K793" s="367"/>
      <c r="L793" s="367"/>
      <c r="M793" s="367"/>
      <c r="N793" s="631"/>
      <c r="R793" s="346"/>
      <c r="U793" s="336">
        <f t="shared" si="535"/>
        <v>0</v>
      </c>
      <c r="V793" s="254"/>
    </row>
    <row r="794" spans="1:24" ht="15.75" x14ac:dyDescent="0.3">
      <c r="A794" s="254"/>
      <c r="B794" s="664"/>
      <c r="C794" s="664"/>
      <c r="D794" s="662"/>
      <c r="E794" s="373" t="s">
        <v>563</v>
      </c>
      <c r="F794" s="626"/>
      <c r="G794" s="367"/>
      <c r="H794" s="367"/>
      <c r="I794" s="627">
        <f>I787-I791</f>
        <v>140058803</v>
      </c>
      <c r="J794" s="367"/>
      <c r="K794" s="367"/>
      <c r="L794" s="367"/>
      <c r="M794" s="367"/>
      <c r="N794" s="627">
        <f>N788-N791</f>
        <v>140058803</v>
      </c>
      <c r="R794" s="346"/>
      <c r="U794" s="336">
        <f t="shared" si="535"/>
        <v>0</v>
      </c>
      <c r="V794" s="254"/>
    </row>
    <row r="795" spans="1:24" ht="15.75" x14ac:dyDescent="0.3">
      <c r="A795" s="254"/>
      <c r="B795" s="664"/>
      <c r="C795" s="664"/>
      <c r="D795" s="662"/>
      <c r="E795" s="373" t="s">
        <v>24</v>
      </c>
      <c r="F795" s="626"/>
      <c r="G795" s="367"/>
      <c r="H795" s="367"/>
      <c r="I795" s="627">
        <f>I786+I794</f>
        <v>0</v>
      </c>
      <c r="J795" s="367"/>
      <c r="K795" s="367"/>
      <c r="L795" s="367"/>
      <c r="M795" s="367"/>
      <c r="N795" s="632">
        <f>N786+N794</f>
        <v>110412565</v>
      </c>
      <c r="R795" s="346" t="s">
        <v>180</v>
      </c>
      <c r="U795" s="336">
        <f t="shared" si="535"/>
        <v>-110412565</v>
      </c>
      <c r="V795" s="254"/>
    </row>
    <row r="797" spans="1:24" x14ac:dyDescent="0.25">
      <c r="F797" s="346"/>
      <c r="N797" s="346" t="s">
        <v>2033</v>
      </c>
    </row>
    <row r="798" spans="1:24" x14ac:dyDescent="0.25">
      <c r="F798" s="346"/>
      <c r="N798" s="346" t="s">
        <v>535</v>
      </c>
    </row>
    <row r="799" spans="1:24" x14ac:dyDescent="0.25">
      <c r="N799" s="217"/>
    </row>
    <row r="800" spans="1:24" x14ac:dyDescent="0.25">
      <c r="N800" s="217"/>
    </row>
    <row r="801" spans="6:14" x14ac:dyDescent="0.25">
      <c r="N801" s="217"/>
    </row>
    <row r="802" spans="6:14" x14ac:dyDescent="0.25">
      <c r="F802" s="674"/>
      <c r="N802" s="674" t="s">
        <v>2034</v>
      </c>
    </row>
  </sheetData>
  <mergeCells count="15">
    <mergeCell ref="V16:V18"/>
    <mergeCell ref="D58:E58"/>
    <mergeCell ref="D154:E154"/>
    <mergeCell ref="D184:E184"/>
    <mergeCell ref="L16:N18"/>
    <mergeCell ref="U16:U18"/>
    <mergeCell ref="A7:V7"/>
    <mergeCell ref="A8:V8"/>
    <mergeCell ref="A9:V9"/>
    <mergeCell ref="A16:A18"/>
    <mergeCell ref="B16:C18"/>
    <mergeCell ref="D16:E18"/>
    <mergeCell ref="F16:F18"/>
    <mergeCell ref="I16:I18"/>
    <mergeCell ref="P16:T16"/>
  </mergeCells>
  <pageMargins left="0.19685039370078741" right="0.98425196850393704" top="0.39370078740157483" bottom="1.1811023622047245" header="0.31496062992125984" footer="0.31496062992125984"/>
  <pageSetup paperSize="5" scale="60"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Laporan Realisasi APBDes</vt:lpstr>
      <vt:lpstr>CALK</vt:lpstr>
      <vt:lpstr>PROGRAM SEKTORAL</vt:lpstr>
      <vt:lpstr>ASET</vt:lpstr>
      <vt:lpstr>LAP BULANAN</vt:lpstr>
      <vt:lpstr>LAP penduduk</vt:lpstr>
      <vt:lpstr>LAMP 1 LPPKAL</vt:lpstr>
      <vt:lpstr>LAMP 2 LPPKAL</vt:lpstr>
      <vt:lpstr>CALK!Print_Area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2023-01-03T03:37:55Z</cp:lastPrinted>
  <dcterms:created xsi:type="dcterms:W3CDTF">2019-12-10T04:39:07Z</dcterms:created>
  <dcterms:modified xsi:type="dcterms:W3CDTF">2023-01-03T04:38:18Z</dcterms:modified>
</cp:coreProperties>
</file>